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10965" activeTab="0"/>
  </bookViews>
  <sheets>
    <sheet name="采购计划备案表 " sheetId="1" r:id="rId1"/>
    <sheet name="填入" sheetId="2" r:id="rId2"/>
  </sheets>
  <definedNames/>
  <calcPr fullCalcOnLoad="1"/>
</workbook>
</file>

<file path=xl/sharedStrings.xml><?xml version="1.0" encoding="utf-8"?>
<sst xmlns="http://schemas.openxmlformats.org/spreadsheetml/2006/main" count="931" uniqueCount="303">
  <si>
    <t>陵水黎族自治县政府采购计划备案表</t>
  </si>
  <si>
    <t>填报单位(章):中共陵水黎族自治县委老干部局</t>
  </si>
  <si>
    <t>预算单位编码:133001</t>
  </si>
  <si>
    <t>填报时间:  2018 年7月16日</t>
  </si>
  <si>
    <t>金额单位: 元</t>
  </si>
  <si>
    <t>政府采购项目名称</t>
  </si>
  <si>
    <t>老干部活动中心大楼配套设备资金</t>
  </si>
  <si>
    <t>政府采购项目市场总价</t>
  </si>
  <si>
    <t xml:space="preserve">政府采购项目需求 </t>
  </si>
  <si>
    <t>附详细需求表</t>
  </si>
  <si>
    <t>政府采购资金来源</t>
  </si>
  <si>
    <t>资金类型</t>
  </si>
  <si>
    <t>合计</t>
  </si>
  <si>
    <t>县财政安排</t>
  </si>
  <si>
    <t>省财政安排</t>
  </si>
  <si>
    <t>中央部门资金</t>
  </si>
  <si>
    <t>上年结转</t>
  </si>
  <si>
    <t>预算指标文号</t>
  </si>
  <si>
    <t>经费拨款</t>
  </si>
  <si>
    <t>陵财[2018]88号</t>
  </si>
  <si>
    <t>国库管理的收费</t>
  </si>
  <si>
    <t>罚没收入</t>
  </si>
  <si>
    <t>政府性基金</t>
  </si>
  <si>
    <t>专户管理的收费</t>
  </si>
  <si>
    <r>
      <t>国有资产</t>
    </r>
    <r>
      <rPr>
        <sz val="9"/>
        <rFont val="Times New Roman"/>
        <family val="1"/>
      </rPr>
      <t>(</t>
    </r>
    <r>
      <rPr>
        <sz val="9"/>
        <rFont val="宋体"/>
        <family val="0"/>
      </rPr>
      <t>资源</t>
    </r>
    <r>
      <rPr>
        <sz val="9"/>
        <rFont val="Times New Roman"/>
        <family val="1"/>
      </rPr>
      <t>)</t>
    </r>
    <r>
      <rPr>
        <sz val="9"/>
        <rFont val="宋体"/>
        <family val="0"/>
      </rPr>
      <t>有偿使用</t>
    </r>
  </si>
  <si>
    <t>专项收入</t>
  </si>
  <si>
    <t>彩票资金收入</t>
  </si>
  <si>
    <t>单位结余指标</t>
  </si>
  <si>
    <t>单位自有资金</t>
  </si>
  <si>
    <t>合  计</t>
  </si>
  <si>
    <t>预算单位申报   意见</t>
  </si>
  <si>
    <t>本项目政府采购组织形式</t>
  </si>
  <si>
    <t>集中采购</t>
  </si>
  <si>
    <t xml:space="preserve">本项目政府采购方式 </t>
  </si>
  <si>
    <r>
      <t>公开招标</t>
    </r>
    <r>
      <rPr>
        <sz val="10"/>
        <rFont val="Times New Roman"/>
        <family val="1"/>
      </rPr>
      <t xml:space="preserve">     </t>
    </r>
    <r>
      <rPr>
        <sz val="10"/>
        <rFont val="仿宋_GB2312"/>
        <family val="3"/>
      </rPr>
      <t>(  √  )</t>
    </r>
  </si>
  <si>
    <t>委托机构：</t>
  </si>
  <si>
    <t>(   √    )</t>
  </si>
  <si>
    <r>
      <t>邀请招标</t>
    </r>
    <r>
      <rPr>
        <sz val="10"/>
        <rFont val="Times New Roman"/>
        <family val="1"/>
      </rPr>
      <t xml:space="preserve">        </t>
    </r>
    <r>
      <rPr>
        <sz val="10"/>
        <rFont val="仿宋_GB2312"/>
        <family val="3"/>
      </rPr>
      <t>(     )</t>
    </r>
  </si>
  <si>
    <r>
      <t>竞争性谈判</t>
    </r>
    <r>
      <rPr>
        <sz val="10"/>
        <rFont val="Times New Roman"/>
        <family val="1"/>
      </rPr>
      <t xml:space="preserve">    </t>
    </r>
    <r>
      <rPr>
        <sz val="10"/>
        <rFont val="仿宋_GB2312"/>
        <family val="3"/>
      </rPr>
      <t>(     )</t>
    </r>
  </si>
  <si>
    <r>
      <t>政府采购中心（√</t>
    </r>
    <r>
      <rPr>
        <sz val="11"/>
        <rFont val="Times New Roman"/>
        <family val="1"/>
      </rPr>
      <t xml:space="preserve"> </t>
    </r>
    <r>
      <rPr>
        <sz val="11"/>
        <rFont val="仿宋_GB2312"/>
        <family val="3"/>
      </rPr>
      <t>）</t>
    </r>
  </si>
  <si>
    <t>单一来源采购(     )</t>
  </si>
  <si>
    <t xml:space="preserve"> 分散采购</t>
  </si>
  <si>
    <t>询价        (     )</t>
  </si>
  <si>
    <t>其他代理机构：</t>
  </si>
  <si>
    <t>(        )</t>
  </si>
  <si>
    <t>协议供货(服务定点)    (     )</t>
  </si>
  <si>
    <t>海南海机采招标服务有限公司</t>
  </si>
  <si>
    <t>其他(需附方式说明)             (     )</t>
  </si>
  <si>
    <t xml:space="preserve">预算单位审核意见               </t>
  </si>
  <si>
    <t>有进口产品  ( √ )</t>
  </si>
  <si>
    <t xml:space="preserve"> 无进口产品(    )</t>
  </si>
  <si>
    <t>审核人：</t>
  </si>
  <si>
    <t xml:space="preserve">2018年   月   日(签章) </t>
  </si>
  <si>
    <t>政府采购监管机构备案</t>
  </si>
  <si>
    <t>填报单位负责人：</t>
  </si>
  <si>
    <t>制表人：</t>
  </si>
  <si>
    <t>刘婷</t>
  </si>
  <si>
    <t>备注:1.本表一式两份,一份留政府采购监督管理机构备查,一份交预算单位。</t>
  </si>
  <si>
    <t xml:space="preserve">     2.政府采购项目详细需求表附背面,不够填写时增加附页。</t>
  </si>
  <si>
    <t xml:space="preserve">     3.政府采购项目必须与报备的政府采购预算资金用途一致。</t>
  </si>
  <si>
    <t xml:space="preserve">     4.预算单位确需采购进口产品的，需提供县政府批文。</t>
  </si>
  <si>
    <t>政府采购项目详细需求表</t>
  </si>
  <si>
    <t>采购单位:中共陵水黎族自治县委老干部局</t>
  </si>
  <si>
    <t>序号</t>
  </si>
  <si>
    <t>采购品目名称</t>
  </si>
  <si>
    <t>参考规格型号和配置技术参数</t>
  </si>
  <si>
    <t>数量</t>
  </si>
  <si>
    <t>单位</t>
  </si>
  <si>
    <t>市场单价</t>
  </si>
  <si>
    <t>总价</t>
  </si>
  <si>
    <t>是否进口产品</t>
  </si>
  <si>
    <t>备注</t>
  </si>
  <si>
    <t>BOSE PANARAY® 502A音箱</t>
  </si>
  <si>
    <t>频率响应:130Hz-15kHz(±3dB);持续功率处理:150w连续;阻抗:8Ω;灵敏度:90dB-SPL,1w,1m(130Hz至15kHz);最大声输出:112dB-SPL,1m (平均值);121dB-SPL,1m (峰值);辐射角度:120º (H), 70º (V);外形尺寸:59.7(H)x14.6(W) x17.1(D) cm;重量:6.8 Kg</t>
  </si>
  <si>
    <t>只</t>
  </si>
  <si>
    <t>是</t>
  </si>
  <si>
    <t>Crown  XLT2500功放</t>
  </si>
  <si>
    <t>Xli系列2通道专业功放包括4个型号：Xli800, Xli1500, Xli2500, Xli3500，产品功率从200W到1000W。Crown在产品品质方面有严格控制的质量体系，在苛刻的环境下使用的可靠性可以得到保障。Xli音质表现细腻甜美，适合各种场合的的应用。
XLI系列功放的主要特点：
-紧凑的2U机身设计
-采用优化的Class-H线路
-采用Ground lift接地技术
-具备完善的保护设计
-采用了隧道式散热器和双风扇散热系统</t>
  </si>
  <si>
    <t>台</t>
  </si>
  <si>
    <t>Soundcraft FX16II数字调音台</t>
  </si>
  <si>
    <t>16路输出的紧凑型数字调音台,内置的多轨录音功能Qu-Drive,用于扩展远程输入/输出及个人监听的dSNAKE网络端口，多通道USB音频流传输至Mac,Qu-Pad控制应用，以及带来出众音质的iLive备受赞誉的效果库,Qu-16的每个话筒输入通道均设有专门推子，具有16路话筒/线路输入,3组立体声输入,4个效果引擎带有专门的发送和立体声返送，16路混音输出包含2个立体声矩阵混音输出和2个立体声编组，可全面处理，可连接的AES数字输出还带有2通道的ALT输出，此外还包括专门的对讲话筒输入和2-Track</t>
  </si>
  <si>
    <t>BOSE ControlSpace®SP-24音频处理器</t>
  </si>
  <si>
    <t>XLR平衡式输入x2/XLR平衡式输出x4;输入/输出阻抗:2.2kΩ@1kHz/200Ω;最大输入/输出位准:+18dBu/+18dBu;取样频率:24-bit/48kHz;输出量延迟时间:1.52ms;动态范围:107dB(典型);频率响应:20Hz~20kHz(+0/-1dB);频道分离(串音):100dB(典型);显示幕:2行16字元液晶显示;通讯介面:USBx1;使用电压:100-240VAC(+/-10%, 50/60 Hz);软件:SP-24 Editor Software;外型尺寸:48.3Wx21Dx45H(cm);重量:2.7kg</t>
  </si>
  <si>
    <t>BOSE ControlSpace®SP-24音频处理器软件</t>
  </si>
  <si>
    <t>处理器软件</t>
  </si>
  <si>
    <t>DBX 1231双通道31段均衡器</t>
  </si>
  <si>
    <t>输入接口:1/4寸TRS,XLR插座;输出接口:1/4寸TRS,XLR插座;系统性能频带宽度:20Hz-20kHz,+0.5dB/-1dB,频率响应:&lt;10Hz-&gt;50kHz,+0.5dB/-3dB 动态范围:109dB,115dB,信噪比:90dB 97dB;总谐波失真+噪声:&lt;0.005%,通道间串音:&lt;-80dB,20Hz-20kHz,功能开关均衡旁路:将信号通路中的图示均衡部分旁路掉低频切换(隐蔽式):启动40Hz,18dB/oct贝塞尔高通滤波器范围(隐蔽式):选择+/-6dB或+/-15dB的推子提升/衰减范围指示灯输出电平:4-LED条状图示指示灯(绿、绿、黄、红)分别对应-10,0,+10和+18dBu;电源工作电压:230VAC 50hZ;功率消耗:24W;电源接口:IEC插头;尺寸和重量尺寸:(高13.4cmx宽48.3cmx深20.1cm);重量:4.8Kg</t>
  </si>
  <si>
    <t>DCN-CCUB2基本型中央控制器（主席、列席专用）</t>
  </si>
  <si>
    <t>最多 245 个有线馈送装置
用于配置和控制计算机的以太网连接
此中央控制单元 (CCU) 具有以下功能：控制有线代表机话筒、分配同声传译和进行投票表决进程，无需操作人员干预。与 PC 配合使用时，此控制单元可以提供更加完美的会议控制功能。 用户可以访问大量的软件模块，每个都具有特定的会议控制和监控功能。 这些模块大大提升了会议管理能力。一旦 PC 出现故障，控制器将转换为独立操作模式，使会议能够继续进行。</t>
  </si>
  <si>
    <t>DCN-DDI双代表机接口器(NG)（主席桌专用）</t>
  </si>
  <si>
    <t>双代表接口适用于自定义的嵌入式安装解决方案。它允许添加多种功能来满足主席和代表的需求。这些功能包括用于连接投票面板（附带或不附带读卡器）（DCN-FVCRD或DCN-FV）得设施。此外还提供两路单独音频输入，每个都可以选择适用或不使用幻想供电话筒，例如电容器类型或动态类型。</t>
  </si>
  <si>
    <t>个</t>
  </si>
  <si>
    <t>DCN-FMIC-CN话筒连接面板（主席桌专用）</t>
  </si>
  <si>
    <t>话筒连接面板用于将可插拔话筒DCN-MIC连接至双代表接口 (DCN-DDI)的其中一个音频输入插孔。
话筒连接面板还有一个输出插孔，用于控制通道选择器的输出电 平。也就是说，当话筒处于激活状态时，通道选择器的输出电平 将会降低以防产生声学反馈</t>
  </si>
  <si>
    <t>DCN-FMICB-CN话筒控制面板（主席桌专用）</t>
  </si>
  <si>
    <t>BOSCH DCN-FMICB  话筒控制面盘(NG)
话筒控制面板经由其中一个 RJ11 控制输入接口连接至双代表机接口 (DCN-DDI)</t>
  </si>
  <si>
    <t>DCN-FPRIOB-CN优先控制面板（主席桌专用）</t>
  </si>
  <si>
    <t>安装卡在厚度为 2 毫米的金属板上，或
与 DCN-FCOUP 接头和 DCN-FEC 端帽配
合使用以安装在任何表面上</t>
  </si>
  <si>
    <t>DCN-MICL-CN长话筒（主席桌专用）</t>
  </si>
  <si>
    <t>此创新话筒造型时尚，采用人机工程学设计，配备灵活可调的话筒柄，能够方便地直接插入讨论装置、Concentus、嵌入式安装的话筒连接面板或译员台。 话筒具有单指向性响应特性，即使在嘈杂条件下也能获得最佳性能，对手机干扰的敏感度低。</t>
  </si>
  <si>
    <t>支</t>
  </si>
  <si>
    <t>DCN-FEC嵌入式面板装饰帽（主席桌专用）</t>
  </si>
  <si>
    <t>嵌入式安装</t>
  </si>
  <si>
    <t>DCN-FCOUP嵌入式面板安装块（主席桌专用）</t>
  </si>
  <si>
    <t>接头用于连接嵌入式安装面板和端帽。</t>
  </si>
  <si>
    <t>LBB4116/00100 公尺 DCN 安装电缆（主席桌专用）</t>
  </si>
  <si>
    <t>卷</t>
  </si>
  <si>
    <t>LBB4119/00DCN接头（主席桌专用）</t>
  </si>
  <si>
    <t>对</t>
  </si>
  <si>
    <t>SENNHEISER ew 935 G3手持无线麦</t>
  </si>
  <si>
    <t>BLX2手持式发射机:集成话筒振膜设计,-10dB增益衰减,轻质耐用结构彩色ID保护盖,BLX88双通道接收机:一键式QuickScan频率选择可快速查找最佳开放频率,每个频带多达12个兼容系统,XLR和¼英寸输出接口,微处理器控制的内部天线分集,双色音频状态LED指示灯,绿色:正常音频电平,红色:过高音频电平(过载/衰减)</t>
  </si>
  <si>
    <t>套</t>
  </si>
  <si>
    <t>AKMD SP-1008电源时序器</t>
  </si>
  <si>
    <t>通道数量:8;每通道负载:220V/10A,2200W/channel;间隔时间:1秒;联机:允许;灯泡电压:AC/12V;控制:开/关,锁定开关,照明开关旁路按键;连接电缆:3芯麦克风线;指示灯:电源,通道指示;输出连接口:美式3脚电源插;控制信号的连接:TS;包装尺寸:605MM×205MM×75MM;重量:3.2kg</t>
  </si>
  <si>
    <t>否</t>
  </si>
  <si>
    <t>相对评审价少1元</t>
  </si>
  <si>
    <t>24U专业机柜箱</t>
  </si>
  <si>
    <t>稳固设备,随意移动</t>
  </si>
  <si>
    <t>音箱吊架</t>
  </si>
  <si>
    <t>副</t>
  </si>
  <si>
    <t>EVJV2*1.5工程音响线</t>
  </si>
  <si>
    <t>米</t>
  </si>
  <si>
    <t>话筒音频线</t>
  </si>
  <si>
    <t>音响连接信号线</t>
  </si>
  <si>
    <t>批</t>
  </si>
  <si>
    <t>多媒体地插</t>
  </si>
  <si>
    <t>音响配件、PVC管</t>
  </si>
  <si>
    <t>松下SLZ67C工程高清投影仪</t>
  </si>
  <si>
    <t>产品类型工程投影机 纠错投影机特性互动投影技术3LCD
显示芯片0.76英寸芯片
亮度5000流明亮度均匀值90%
对比度5000:1标准分辨率WUXGA（1920*1200）</t>
  </si>
  <si>
    <t>红叶150"电动投影幕</t>
  </si>
  <si>
    <t>电动幕;幕布材质:玻珠;幕布基材:软幕;安装方式:壁挂式;打开方式:电动方式;对角线:150英寸;幕布比例:16:9;增益2.5倍;幕面尺寸:3.4*2.47m;其他性能可配选红外遥控,卷动锁紧系统.</t>
  </si>
  <si>
    <t>张</t>
  </si>
  <si>
    <t>力美投影固定吊架</t>
  </si>
  <si>
    <t>HDMI分配器</t>
  </si>
  <si>
    <t>一进四出</t>
  </si>
  <si>
    <t>HDMI线</t>
  </si>
  <si>
    <t>20米</t>
  </si>
  <si>
    <t>根</t>
  </si>
  <si>
    <t>电源线</t>
  </si>
  <si>
    <t>D1001智能双向中央控制主机</t>
  </si>
  <si>
    <t>8路RS-232串口，可自定义用于控制各种串口通讯设备；
6路RS-485串口，可自定义用于控制各种串口通讯设备；
8路I/O接口，支持编程触发执行各种动作；
8路弱继电器，支持编程定义各种动作；
8路红外发射口，采用内嵌式红外自学习和存储方式；
前后面板都具有红外学习窗口，便捷操作，适应各种调试环境；
前面板具有独立电源开关，方便操作；
外置宽电压电源适配器供电，维护更加便捷；
产品尺寸：长483×高65×宽250mm(1.5U)</t>
  </si>
  <si>
    <t>D3001高清无缝混合矩阵</t>
  </si>
  <si>
    <t>矩阵支持2K、标清等信号输入8路，输出8路B6
可拆分式机箱设计，双串口，独立接地端，支持7*24小时待机；
支持CVBS、VGA、YPbPr、SDI、HDMI、DVI、HDBaseT、光纤信号卡同时使用；
支持音视频加解嵌远距离传输功能；
VGA、HDMI、YPbPr、HDBaseT、CVBS带立体声音频输入输出；
支持任意信号组合，36种输出分辨率选择调节；
★所有输出通道支持无缝切换，信号切换过程无闪烁、无黑屏、无抖动、无裂缝；。
支持任意信号输出自定义字符叠加功能；
高清信号支持3D、HDMI 1</t>
  </si>
  <si>
    <t>D1100中控无线控制终端</t>
  </si>
  <si>
    <t>操作系统：Android 5.1,屏幕尺寸：10英寸；
处理器：四核ARM CPU，八核GPU，智能低功耗；
分辨率：1280*800，IPS全视角，画面清晰无死角；
存储：运行内存1G，机身存储16G；
电池容量：5000mAh，超强续航能力，持续使用6-8小时；
外接适配器：5V 2A；输入电源：180V～260V 50/60HZ；
通讯标准：IEEE802.11；
按键：3D/2D按键和多种显示效果；
界面：个性化控制程序界面定制，支持全球各种语言显示；
机身材质：豪华铝合金外壳，美观耐磨。</t>
  </si>
  <si>
    <t>D1009中控信号无线接收器</t>
  </si>
  <si>
    <t>使用IEEE802.11方式传输，可自定义TCP/IP地址及通讯端口；
数据采用WPA2-PSK[AES]方式256位加密传输，能有效保证通讯数据的安全性及完整性；
标配加长型天线，壁挂或桌面式安装方式；
外置电源适配器供电，带三路LED状态指示灯及一路双向RS-232控制端口；
通讯距离：不小于80M视距。</t>
  </si>
  <si>
    <t>SV-SYSB6中控现场定制软件</t>
  </si>
  <si>
    <t>本软件是基于Windowns系统下开发的一款触摸屏编程软件
可根据现在环境，现场设备及客户要求进行定制编程
支持3D、2D按键编程，可使用现场环境实际布局编程
支持任意种语言编写，适应更广泛人群
支持按键蜂鸣发音可避免误操作
可见可得编程界面
独立编程文件保存，可及时更换要求功能
操作简单，源文件方便保存，性能稳定。</t>
  </si>
  <si>
    <t>D1010电源控制器</t>
  </si>
  <si>
    <t>8路大功率继电器(20A/路)，可对强弱电进行开关控制；
支持各种逻辑控制功能(互锁、时序、同步等)；
各路通道具有工作状态LED指示灯；
B6采用RS-232/RS-485串口控制；
带有手动应急开关按钮；
具有地址分配旋钮，支持多台级联；
支持断电记忆功能；
外置DC 12-15V电源适配器供电,安装维护更加便捷；
壁挂式或平放式安装；
产品尺寸：长330mm×高45mm×宽195mm；
适用于控制灯光、窗帘、电动屏幕、会标、设备电源</t>
  </si>
  <si>
    <t>SV-VOL可编程音量控制设备</t>
  </si>
  <si>
    <t xml:space="preserve">具有手动和中控或电脑集中控制调音功能；B6
支持断电后最后一次状态保存功能；
面板具有液晶实时显示各通道间量大小的功能，20段显示精度；
具有静噪处理；
支持多种模式控制；
音量淡出处理功能(音量是慢慢达到上次音量大小状态)；
六声道同步或异步调音功能，支持5.1声道调音模式；
具有预设效果处理；
兼容线形话筒调音；
6进6出的AV接口；
2路RS-232通讯口；
</t>
  </si>
  <si>
    <t>M150控制端口拓展器</t>
  </si>
  <si>
    <t xml:space="preserve">轻便迷你式设计，高档铝合金拉丝处理外壳；
内置CPU和超大内存支持各种编程逻辑的应用；
2路RS232双向通讯串口，可用于接收控制指令；
4路RS232/RS485通讯串口，可自定义控制各类第三方通讯设备；
4路红外发射接口，至少可控制4种不同的设备；
支持通过串口上传编程文件；
支持串口通讯协议转换功能；
可单机使用，也可接入中控系统集中管理；
采用DC/12V供电方式。
</t>
  </si>
  <si>
    <t>L08A多媒体桌面插座</t>
  </si>
  <si>
    <t>纯铝铸造，拉丝表面处理豪华信息盒。
自卡嵌入式，与桌面平齐。
万能电源插座   选配
网络接口       选配
视频插头/插座  选配
双声道音频插头 选配
VGA插头/插座   选配
颜色黑色，也可根据现场需求定制</t>
  </si>
  <si>
    <t>笔记本电脑</t>
  </si>
  <si>
    <t>FZ-17AS超薄高清带触摸无纸化终端</t>
  </si>
  <si>
    <t>★无纸化会议专用终端，单屏显示，内屏15.6寸带触摸功能，分辨率达到1920×1080；
★传动采用五轨道传动直线轴承线性爬行结构；超薄高清显示屏与圆轴超薄式升降器无外露连接线、无连接背板、无外露螺丝，保证升降显示屏整体美观大方；
控制方式支持手拉手485控制、遥控控制、手动控制；
升降器面板材质：航空铝材阳极氧化拉丝工艺；
★升降器面板具备：上升、暂停、下降、多媒体会议终端开关、USB接口等；
升降器支持自动仰角15度，保证显示器最佳观看视角；
★具备有安全生产认证，实用新型专利证书。</t>
  </si>
  <si>
    <t>WZHK-10无纸化接收客户端（含软件）</t>
  </si>
  <si>
    <t>1、设置主席机与代表机、添加参会人员、绑定座位号、设置会议主题、安排参会人员座位、上传会议资料并设置文件权限、添加投票并选择参与投票人员。
2、支持签到、文件智能分发、会议同屏互动演示、外部信号到终端显示、终端任意画面上大屏幕、会议服务、会议投票、会议交流、交互式电子白板、会后保存功能；
3、 访问方式：支持客户端本地及异地WEB访问模式
4、秘书端功能和参会人员功能集成在同一个界面，有不同的登录指引信息。秘书可以在任意一台终端登录进行管理会议。
5、秘书管理端可以随时切换会议的主持人，适合多人轮流担任主</t>
  </si>
  <si>
    <t>WZH-180无纸化会议控制主机（含软件）</t>
  </si>
  <si>
    <t>19英寸2U标准工业无纸会议交互控制处理器，可上标准机架
CPU型：Intel Xeon E3 4核 3.4GHz 标配CP：1个 
内存类型：DDR3，ECC，8G 
标配硬盘：SATA 1000G
网卡：2×1000M以太网卡
操作系统：windows server 2008
★一路HDMI输入，一路HDMI输出；
★一路3.5音频输入，一路音频输出；
★两路RS232控制端口；
★一组光纤输入，单模单芯光纤接口；
★信号传输距离小于等于2公里；功率&lt;10W；
最大分辨率支持：1920*1080 60</t>
  </si>
  <si>
    <t>DGS1024信号交换拓展机</t>
  </si>
  <si>
    <t>端口：24口，速率1000M</t>
  </si>
  <si>
    <t>HD-20无纸化编码器</t>
  </si>
  <si>
    <t>采集外部视频信号
输入 1路DVI-I接口(复合HDMI/VGA/YPBPR/CVBS)
输出 1路环回输出
分辨率 1920x1200、1920x1080、1600x1200、1280x1024、1280x800、1280x960、1024x768、800x600、640x480及其他任意分辨率
帧率 1-60帧
编码方式 H.264
码率 64Kbps – 20Mbps
音频部分 
输入 1路RVC立体声
编码方式 AACLC；G.711
其他部分 
网络接口 1路 10/100/1000Mbps R</t>
  </si>
  <si>
    <t>DJ-20无线智能电子桌牌</t>
  </si>
  <si>
    <t>★采用4核高性能中央处理器进行数据处理；
★真彩液晶屏（前屏分辨率1024*600dpi、后屏分辨率800*480dpi)；
★单屏带10点电容触控操作，类似于IPad操作体验；
★采用无线WIFI组网进行后台集中控制，批量修改；
★支持单机手写改名、支持会务管理人员通过终端自带触控的软键盘修改与添加参会者信息；
★自动导入人名功能：支持U盘内Excel人名表自动与电子桌牌对号入座，桌牌参会者信息瞬间更新。
★双屏可同步显示参会人信息，包括与会者姓名、职务、单位名称、单位LOGO、会徽会标等
★支持背景颜</t>
  </si>
  <si>
    <t>安装辅材</t>
  </si>
  <si>
    <t xml:space="preserve">AC220V±58%  50/60Hz，220W，色温3200K,平均照度1560LUX（2m距离）G </t>
  </si>
  <si>
    <t>隆达4×55W三基色冷光灯</t>
  </si>
  <si>
    <t>盏</t>
  </si>
  <si>
    <t>2×2.5㎡电源线</t>
  </si>
  <si>
    <t>信号线</t>
  </si>
  <si>
    <t>铁制灯钩,用于吊挂灯具/PVC管材.</t>
  </si>
  <si>
    <t>灯光配件、PVC管</t>
  </si>
  <si>
    <t>Crown XTi2002a功放机</t>
  </si>
  <si>
    <t>内置分频、均衡、限幅、延时和次谐波合成等数字处理功能;可通过LCD显示屏,直接调较扬声器预置参数.立体声输出(每个声道输出功率):1000W/2欧,800W/4欧,475W/8欧;单声道(桥接)输出功率:2000W/4欧,1600W/8欧,频率响应:20Hz-20kHz ±0.25dB;输入灵敏度:1.4V;信号噪声比:A计权100Db;阻尼系数&gt;500(20Hz-400Hz)8Ω</t>
  </si>
  <si>
    <t>Soundcraft EPM12调音台</t>
  </si>
  <si>
    <t>12个话筒/通道输入端子和2个立体声通道输入端子;XLR和1/4英寸插头;高质量A级麦克风前置放大器;所有的输入通道上均设有3频段EQ ;可转换的48幻象电源和指示器;零延迟监控;自动防故障装置的录音总线;平衡和非平衡的录音和回放接口。</t>
  </si>
  <si>
    <t>BOSCH DCN-FMICB  话筒控制面盘(NG)
话筒控制面板经由其中一个 RJ11 控制输入接口连接至双代表机接口 (DCN-DDI)</t>
  </si>
  <si>
    <t>16U专业机柜箱</t>
  </si>
  <si>
    <t>产品类型工程投影机
投影机特性互动
投影技术3LCD
显示芯片0.76英寸芯片
亮度5000流明
亮度均匀值90%
对比度5000:1
标准分辨率WUXGA（1920*1200）</t>
  </si>
  <si>
    <t>红叶120"电动投影幕</t>
  </si>
  <si>
    <t>JBL AC599 15寸全频音响</t>
  </si>
  <si>
    <t>15英寸全频音箱;系统类型:二分频,低频反射式;系统特点:Sonic Guard高音保护专利技术系统;频响范围:(-10db):70Hz-20KHz,(±3db):82Hz-20KHz;灵敏度(1W@1m):99db;额定功率:350W/700W/1400W(连续/音乐讯号/峰值);最大声压级:127dB(峰值:133dB);阻抗:8 ohms;覆盖角度(H*V):70°×60°;尺寸(H*W*D)mm:680*430*430;重量(kg):19.9</t>
  </si>
  <si>
    <t>JBL AC118S 18'' 高功率超低频扬声器</t>
  </si>
  <si>
    <t>18'' 高功率超低频扬声器  频率范围（-10dB）：32Hz-250kHz
频率响应（±3dB 最大声压级：128 dB
功率（节目/峰值）：900w/1800w   
输入接口： 双Neutrik NL4MP接口加外壳保护线柱尺寸：（H x W x D）:548mm x 561mm x 720mm   净重：32.3 kg  （71.2lbs）</t>
  </si>
  <si>
    <t>Crown XTi4002a功率放大器</t>
  </si>
  <si>
    <t>内置分频、均衡、限幅、延时和次谐波合成等数字处理功能;可通过LCD显示屏,直接调较扬声器预置参数.立体声输出(每个声道输出功率):1600W/2欧,1200W/4欧,650W/8欧;单声道(桥接)输出功率:3200W/4欧,2400W/8欧,频率响应:20Hz-20kHz ±0.25dB;输入灵敏度:1.4V;信号噪声比:A计权100Db;阻尼系数&gt;500(20Hz-400Hz)8Ω</t>
  </si>
  <si>
    <t>Crown XTi6002a功率放大器</t>
  </si>
  <si>
    <t>内置分频、均衡、限幅、延时和次谐波合成等数字处理功能;可通过LCD显示屏,直接调较扬声器预置参数.立体声输出(每个声道输出功率):3000W/2欧,2100W/4欧,1200W/8欧;单声道(桥接)输出功率:6000W/4欧,4200W/8欧,频率响应:20Hz-20kHz ±0.25dB;输入灵敏度:1.4V;信号噪声比:A计权100Db;阻尼系数&gt;500(20Hz-400Hz)8Ω</t>
  </si>
  <si>
    <t>16路输出的紧凑型数字调音台，内置的多轨录音功能Qu-Drive，用于扩展远程输入/输出及个人监听的dSNAKE网络端口，多通道USB音频流传输至Mac，Qu-Pad控制应用，以及带来出众音质的iLive备受赞誉的效果库。Qu-16的每个话筒输入通道均设有专门推子，具有16路话筒/线路输入，3组立体声输入，4个效果引擎带有专门的发送和立体声返送，16路混音输出包含2个立体声矩阵混音输出和2个立体声编组，可全面处理，可连接的AES数字输出还带有2通道的ALT输出，此外还包括专门的对讲话筒输入和2-Track</t>
  </si>
  <si>
    <t>DBX DriveRack 260数字音频处理器</t>
  </si>
  <si>
    <t>两组输入,六组输出,两组输入的前端均包括28段的图示均衡或9段的参数均衡,共有2.7秒的数字延时资源,可以加插在输入和输出通道,六组输出均设有4段的参数均衡和限幅器,AGC自动增益控制,可以加插在输入或输出通道,内置粉红噪声发生器和实时频谱分析仪。</t>
  </si>
  <si>
    <t>YAMAHA SPX2000专业效果器</t>
  </si>
  <si>
    <t>具有99个专业质量的预制混响和延迟效果;立体声输入/输出接口、真正立体声混响程序;模数/数模转换:20Hz-20kHz;动态范围:80dB;全谐波失真:小于0.1%;模数转换:16比特;数模转换:16比特;采样频率:44.1kHz;储存程序:99;效果程序:立体声混响、混响、混响加门、延迟、延迟+混响.</t>
  </si>
  <si>
    <t>YAMAHA SPX2000专业效果器软件</t>
  </si>
  <si>
    <t>SENNHEISER ew 152 G3头戴无线麦</t>
  </si>
  <si>
    <t>BLX1腰包式发射机:用于舒尔领夹式、头戴式、耳戴式、乐器话筒和吉他线缆的TQG连接;触式开关;26dB可调增益范围;轻质耐用结构;BLX88双通道接收机:一键式QuickScan频率选择可快速查找最佳开放频率;每个频带多达12个兼容系统;XLR和¼英寸输出接口;微处理器控制的内部天线分集;双色音频状态LED指示灯;绿色:正常音频电平;红色:过高音频电平（过载/衰减）</t>
  </si>
  <si>
    <t>SHURE SM27专业大振膜电容话筒</t>
  </si>
  <si>
    <t>传感器类型:电容;拾音模式:心形;频率响应自:20Hz;频率响应至:20KHz;灵敏度(dBV/Pa):-37 dBV/Pa;灵敏度 (mV/Pa):14,1 mV/Pa;等效自噪:10dB(A);声压:衰减开关关闭:138dB;衰减开关打开:153dB;重量:642g</t>
  </si>
  <si>
    <t>24U专业机柜</t>
  </si>
  <si>
    <t>EVJV2*2.5工程音响线</t>
  </si>
  <si>
    <t>音频线</t>
  </si>
  <si>
    <t>卡侬对卡侬,6.35对6.35。</t>
  </si>
  <si>
    <t>铜面插座</t>
  </si>
  <si>
    <t>音箱吊架(加厚型)</t>
  </si>
  <si>
    <t>话筒支架</t>
  </si>
  <si>
    <t>PVC管等</t>
  </si>
  <si>
    <t>UP-PAL5403 LED帕灯</t>
  </si>
  <si>
    <t xml:space="preserve">输入电压:AC90-245V/50-60Hz;额定功率:170W;LED数量:54颗,3W;LED高亮度灯珠(R:12,G:14,B:14,W:14PCS);通道:国际标准DMX通道,3ch,7ch二种控制通道模式;通道功能:CH1:总调光 CH2:红色 CH3:绿色 CH4:蓝色 CH5:频闪 CH6:RGB宏功能速度 CH7:RGB宏功能;控制模式:DMX512信号控制/主从/声控;光源:采用进口K2大功率的3WLED;防护等级:IP20;外壳材料:铝合金;投射距离:20M;输入电压:90-250V AC,50-60H;尺寸:290*235*235mm;净重:6.5KG </t>
  </si>
  <si>
    <t>B17W电脑摇头灯</t>
  </si>
  <si>
    <t>良好的光学系统使得亮度更高,精确的光学系统使用LED的光输出超过95％,同时使图案/颜色的输出更清晰,没有任何周围反射的光线;静音风扇,噪音非常小,模块设计,组装容易和保修;直接通过标准的DMX控制器进行DMX地址设置;特殊设计的IC使得能够低温长时间运行;AC 100-240V 50/60HZ,HL白色100W LED光源(6500K,50,000小时);4个操作模式:DMX,主/从,独立运行与声控,7个颜色+白光,7个旋转图案(可更换),一个棱镜,调光(0-100％),频闪效果,16个DMX通道,高速旋转的三棱镜,可以非常平滑调光,频闪效果1-30每秒闪烁,远程复位功能,静音风扇冷却,X运动范围530°,垂直移动范围280°;X/Y自动纠错,高发光效率的反射镜,电动调焦通过DMX控制;外形尺寸:400*270*280毫米;重量:8.85kgs</t>
  </si>
  <si>
    <t>240电脑灯控制台</t>
  </si>
  <si>
    <t>DMX512/1990信号输出,504个控制通道,LCD液晶显示屏,LED指示灯,可同时控制20台24通道电脑灯+24个调光通道,8个通道的控制推子,一个可设置的摇杆装置
可提灯操作,24个走灯程序,每个程序最大40步,共960个电脑灯走灯程序步,0.1-25.5秒的场景渐变时间(cross)调节范围,0.1-25.5秒的走灯速度调节范围
各程序速度,渐变值自动记忆,128K大容量记忆
关机数据保存,DMX信号输出连接器:XLR-D3F
电源输入:DC9V1000mA,尺寸:485mm×250mm×91mm
重量:5KG</t>
  </si>
  <si>
    <t>面光灯光架</t>
  </si>
  <si>
    <t>道</t>
  </si>
  <si>
    <t>侧光灯光架</t>
  </si>
  <si>
    <t>3米落地式把杆</t>
  </si>
  <si>
    <t>5米落地式把杆</t>
  </si>
  <si>
    <t>2米落地式把杆</t>
  </si>
  <si>
    <t>落地式架子</t>
  </si>
  <si>
    <t>联想启天M4600</t>
  </si>
  <si>
    <t>产品类型商用电脑 操作系统DOS处理器 
CPU系列英特尔 酷睿i3 6代系列
CPU型号Intel 酷睿i5 6500 CPU频率3.2GHz
最高睿频3.6GHz 总线规格DMI3 8GT/s
缓存L3 6MB 核心架构Skylake
核心/线程数四核心/四线程 制程工艺14nm
商用技术Intel 博锐技术</t>
  </si>
  <si>
    <t>SMC圆管乒乓球台</t>
  </si>
  <si>
    <t>国标。加厚木质。</t>
  </si>
  <si>
    <t>象棋桌</t>
  </si>
  <si>
    <t>麻将桌</t>
  </si>
  <si>
    <t>安装费</t>
  </si>
  <si>
    <t>一、第一层</t>
  </si>
  <si>
    <t>桌子</t>
  </si>
  <si>
    <t>1400*700*750  红棕色</t>
  </si>
  <si>
    <t>椅子</t>
  </si>
  <si>
    <t>标准  样色</t>
  </si>
  <si>
    <t>二、第三层</t>
  </si>
  <si>
    <t>办公桌</t>
  </si>
  <si>
    <t>2400*1300*750  红棕色</t>
  </si>
  <si>
    <t>办公椅</t>
  </si>
  <si>
    <t>标准 牛皮  样色</t>
  </si>
  <si>
    <t>书画架</t>
  </si>
  <si>
    <t>2000*400*2000   可选</t>
  </si>
  <si>
    <t>条桌</t>
  </si>
  <si>
    <t>1200*400*750  红棕色</t>
  </si>
  <si>
    <t>书架</t>
  </si>
  <si>
    <t>三、第四层</t>
  </si>
  <si>
    <t>演讲台</t>
  </si>
  <si>
    <t>650*480*1300  红棕色</t>
  </si>
  <si>
    <t>1800*400*750   红棕色</t>
  </si>
  <si>
    <t>标准 杂木  黑色</t>
  </si>
  <si>
    <t>标准 杂木 黑色</t>
  </si>
  <si>
    <t>四、第六层</t>
  </si>
  <si>
    <t>电脑桌</t>
  </si>
  <si>
    <t xml:space="preserve">1200*600*750  红棕色   </t>
  </si>
  <si>
    <t>电脑椅</t>
  </si>
  <si>
    <t>标准  黑色</t>
  </si>
  <si>
    <t>折叠椅</t>
  </si>
  <si>
    <t>五、第七层</t>
  </si>
  <si>
    <t>六、第五层</t>
  </si>
  <si>
    <t>铁皮资料柜</t>
  </si>
  <si>
    <t>850*390*1800  样色</t>
  </si>
  <si>
    <t>沙发</t>
  </si>
  <si>
    <t>1+1+3（西皮）</t>
  </si>
  <si>
    <t>班台</t>
  </si>
  <si>
    <t>3200*1200*750  红棕色</t>
  </si>
  <si>
    <t>班椅</t>
  </si>
  <si>
    <t>标准 牛皮  黑色</t>
  </si>
  <si>
    <t>1+1+3（牛皮） 样色</t>
  </si>
  <si>
    <t>茶几</t>
  </si>
  <si>
    <t>长几＋方几 红棕色</t>
  </si>
  <si>
    <t>2800*1150*750  红棕色</t>
  </si>
  <si>
    <t>1+1+3（西皮） 样色</t>
  </si>
  <si>
    <t>长几+方几  红棕色</t>
  </si>
  <si>
    <t>会议桌</t>
  </si>
  <si>
    <t>6000*2000*750  红棕色</t>
  </si>
  <si>
    <t>会议椅</t>
  </si>
  <si>
    <t>转椅</t>
  </si>
  <si>
    <t>一、2楼</t>
  </si>
  <si>
    <t>加厚遮光卷帘</t>
  </si>
  <si>
    <t>平方</t>
  </si>
  <si>
    <t>二、2楼</t>
  </si>
  <si>
    <t>高精密遮光布</t>
  </si>
  <si>
    <t>用料2.2倍</t>
  </si>
  <si>
    <t>罗马杆</t>
  </si>
  <si>
    <t>白布头</t>
  </si>
  <si>
    <t>布料规格 定高2.8米</t>
  </si>
  <si>
    <t>罗马圈</t>
  </si>
  <si>
    <t>窗高3.2米</t>
  </si>
  <si>
    <t>墙钩</t>
  </si>
  <si>
    <t>绑带</t>
  </si>
  <si>
    <t>三、3楼</t>
  </si>
  <si>
    <t>四、4楼</t>
  </si>
  <si>
    <t>五、5楼</t>
  </si>
  <si>
    <t>六、6楼会议室</t>
  </si>
  <si>
    <t>加厚遮光布</t>
  </si>
  <si>
    <t>普通遮光布</t>
  </si>
  <si>
    <t>七、6楼</t>
  </si>
  <si>
    <t>八、7楼</t>
  </si>
  <si>
    <t>　窗高3.2米</t>
  </si>
  <si>
    <t>联系人：刘婷</t>
  </si>
  <si>
    <t>联系电话: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</si>
</sst>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Red]\(0\)"/>
    <numFmt numFmtId="179" formatCode="0.00_ "/>
    <numFmt numFmtId="180" formatCode="0_ "/>
  </numFmts>
  <fonts count="39">
    <font>
      <sz val="12"/>
      <name val="宋体"/>
      <family val="0"/>
    </font>
    <font>
      <b/>
      <sz val="22"/>
      <name val="宋体"/>
      <family val="0"/>
    </font>
    <font>
      <b/>
      <sz val="12"/>
      <name val="宋体"/>
      <family val="0"/>
    </font>
    <font>
      <b/>
      <sz val="12"/>
      <name val="隶书"/>
      <family val="3"/>
    </font>
    <font>
      <sz val="12"/>
      <color indexed="8"/>
      <name val="宋体"/>
      <family val="0"/>
    </font>
    <font>
      <sz val="12"/>
      <name val="仿宋_GB2312"/>
      <family val="3"/>
    </font>
    <font>
      <sz val="10"/>
      <name val="仿宋_GB2312"/>
      <family val="3"/>
    </font>
    <font>
      <b/>
      <sz val="12"/>
      <color indexed="8"/>
      <name val="宋体"/>
      <family val="0"/>
    </font>
    <font>
      <sz val="11"/>
      <name val="宋体"/>
      <family val="0"/>
    </font>
    <font>
      <sz val="9"/>
      <name val="宋体"/>
      <family val="0"/>
    </font>
    <font>
      <sz val="18"/>
      <name val="黑体"/>
      <family val="3"/>
    </font>
    <font>
      <b/>
      <sz val="11"/>
      <name val="宋体"/>
      <family val="0"/>
    </font>
    <font>
      <sz val="10"/>
      <name val="宋体"/>
      <family val="0"/>
    </font>
    <font>
      <b/>
      <sz val="10"/>
      <name val="宋体"/>
      <family val="0"/>
    </font>
    <font>
      <sz val="10"/>
      <name val="楷体_GB2312"/>
      <family val="0"/>
    </font>
    <font>
      <sz val="11"/>
      <name val="仿宋_GB2312"/>
      <family val="3"/>
    </font>
    <font>
      <sz val="11"/>
      <color indexed="8"/>
      <name val="宋体"/>
      <family val="0"/>
    </font>
    <font>
      <sz val="11"/>
      <color indexed="9"/>
      <name val="宋体"/>
      <family val="0"/>
    </font>
    <font>
      <sz val="11"/>
      <color indexed="17"/>
      <name val="宋体"/>
      <family val="0"/>
    </font>
    <font>
      <b/>
      <sz val="18"/>
      <color indexed="56"/>
      <name val="宋体"/>
      <family val="0"/>
    </font>
    <font>
      <sz val="12"/>
      <name val="Times New Roman"/>
      <family val="1"/>
    </font>
    <font>
      <b/>
      <sz val="11"/>
      <color indexed="52"/>
      <name val="宋体"/>
      <family val="0"/>
    </font>
    <font>
      <i/>
      <sz val="11"/>
      <color indexed="23"/>
      <name val="宋体"/>
      <family val="0"/>
    </font>
    <font>
      <b/>
      <sz val="13"/>
      <color indexed="56"/>
      <name val="宋体"/>
      <family val="0"/>
    </font>
    <font>
      <b/>
      <sz val="11"/>
      <color indexed="56"/>
      <name val="宋体"/>
      <family val="0"/>
    </font>
    <font>
      <sz val="11"/>
      <color indexed="62"/>
      <name val="宋体"/>
      <family val="0"/>
    </font>
    <font>
      <sz val="11"/>
      <color indexed="52"/>
      <name val="宋体"/>
      <family val="0"/>
    </font>
    <font>
      <sz val="11"/>
      <color indexed="20"/>
      <name val="宋体"/>
      <family val="0"/>
    </font>
    <font>
      <b/>
      <sz val="11"/>
      <color indexed="8"/>
      <name val="宋体"/>
      <family val="0"/>
    </font>
    <font>
      <u val="single"/>
      <sz val="12"/>
      <color indexed="36"/>
      <name val="宋体"/>
      <family val="0"/>
    </font>
    <font>
      <sz val="11"/>
      <color indexed="60"/>
      <name val="宋体"/>
      <family val="0"/>
    </font>
    <font>
      <b/>
      <sz val="11"/>
      <color indexed="9"/>
      <name val="宋体"/>
      <family val="0"/>
    </font>
    <font>
      <b/>
      <sz val="15"/>
      <color indexed="56"/>
      <name val="宋体"/>
      <family val="0"/>
    </font>
    <font>
      <sz val="11"/>
      <color indexed="10"/>
      <name val="宋体"/>
      <family val="0"/>
    </font>
    <font>
      <u val="single"/>
      <sz val="12"/>
      <color indexed="12"/>
      <name val="宋体"/>
      <family val="0"/>
    </font>
    <font>
      <b/>
      <sz val="11"/>
      <color indexed="63"/>
      <name val="宋体"/>
      <family val="0"/>
    </font>
    <font>
      <sz val="9"/>
      <name val="Times New Roman"/>
      <family val="1"/>
    </font>
    <font>
      <sz val="10"/>
      <name val="Times New Roman"/>
      <family val="1"/>
    </font>
    <font>
      <sz val="11"/>
      <name val="Times New Roman"/>
      <family val="1"/>
    </font>
  </fonts>
  <fills count="26">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4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border>
    <border>
      <left/>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border>
    <border>
      <left style="thin"/>
      <right/>
      <top style="thin"/>
      <bottom style="thin"/>
    </border>
    <border>
      <left style="thin"/>
      <right style="thin"/>
      <top style="thin"/>
      <bottom>
        <color indexed="63"/>
      </bottom>
    </border>
    <border>
      <left style="thin"/>
      <right>
        <color indexed="63"/>
      </right>
      <top style="thin"/>
      <bottom/>
    </border>
    <border>
      <left/>
      <right style="thin"/>
      <top style="thin"/>
      <bottom style="thin"/>
    </border>
    <border>
      <left/>
      <right>
        <color indexed="63"/>
      </right>
      <top style="thin"/>
      <bottom/>
    </border>
    <border>
      <left>
        <color indexed="63"/>
      </left>
      <right/>
      <top style="thin"/>
      <bottom/>
    </border>
    <border>
      <left/>
      <right>
        <color indexed="63"/>
      </right>
      <top style="thin"/>
      <bottom style="thin"/>
    </border>
    <border>
      <left style="thin"/>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bottom>
        <color indexed="63"/>
      </bottom>
    </border>
    <border>
      <left>
        <color indexed="63"/>
      </left>
      <right>
        <color indexed="63"/>
      </right>
      <top style="thin"/>
      <bottom>
        <color indexed="63"/>
      </bottom>
    </border>
    <border>
      <left style="thin"/>
      <right/>
      <top>
        <color indexed="63"/>
      </top>
      <bottom/>
    </border>
    <border>
      <left>
        <color indexed="63"/>
      </left>
      <right style="thin"/>
      <top>
        <color indexed="63"/>
      </top>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7" fillId="2" borderId="0" applyNumberFormat="0" applyBorder="0" applyAlignment="0" applyProtection="0"/>
    <xf numFmtId="0" fontId="16" fillId="3" borderId="0" applyNumberFormat="0" applyBorder="0" applyAlignment="0" applyProtection="0"/>
    <xf numFmtId="0" fontId="19" fillId="0" borderId="0" applyNumberFormat="0" applyFill="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16" fillId="5" borderId="0" applyNumberFormat="0" applyBorder="0" applyAlignment="0" applyProtection="0"/>
    <xf numFmtId="0" fontId="25" fillId="6" borderId="1" applyNumberFormat="0" applyAlignment="0" applyProtection="0"/>
    <xf numFmtId="0" fontId="16" fillId="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xf numFmtId="0" fontId="16" fillId="6" borderId="0" applyNumberFormat="0" applyBorder="0" applyAlignment="0" applyProtection="0"/>
    <xf numFmtId="0" fontId="26" fillId="0" borderId="2" applyNumberFormat="0" applyFill="0" applyAlignment="0" applyProtection="0"/>
    <xf numFmtId="0" fontId="17"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27" fillId="3"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24" fillId="0" borderId="3" applyNumberFormat="0" applyFill="0" applyAlignment="0" applyProtection="0"/>
    <xf numFmtId="0" fontId="9" fillId="0" borderId="0">
      <alignment vertical="center"/>
      <protection/>
    </xf>
    <xf numFmtId="0" fontId="17" fillId="12" borderId="0" applyNumberFormat="0" applyBorder="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17" fillId="13" borderId="0" applyNumberFormat="0" applyBorder="0" applyAlignment="0" applyProtection="0"/>
    <xf numFmtId="0" fontId="17" fillId="2" borderId="0" applyNumberFormat="0" applyBorder="0" applyAlignment="0" applyProtection="0"/>
    <xf numFmtId="0" fontId="35" fillId="16" borderId="4" applyNumberFormat="0" applyAlignment="0" applyProtection="0"/>
    <xf numFmtId="0" fontId="17" fillId="17" borderId="0" applyNumberFormat="0" applyBorder="0" applyAlignment="0" applyProtection="0"/>
    <xf numFmtId="0" fontId="17" fillId="18" borderId="0" applyNumberFormat="0" applyBorder="0" applyAlignment="0" applyProtection="0"/>
    <xf numFmtId="0" fontId="32" fillId="0" borderId="5" applyNumberFormat="0" applyFill="0" applyAlignment="0" applyProtection="0"/>
    <xf numFmtId="0" fontId="23" fillId="0" borderId="6" applyNumberFormat="0" applyFill="0" applyAlignment="0" applyProtection="0"/>
    <xf numFmtId="0" fontId="0" fillId="0" borderId="0">
      <alignment vertical="center"/>
      <protection/>
    </xf>
    <xf numFmtId="0" fontId="29" fillId="0" borderId="0" applyNumberFormat="0" applyFill="0" applyBorder="0" applyAlignment="0" applyProtection="0"/>
    <xf numFmtId="0" fontId="0" fillId="0" borderId="0">
      <alignment/>
      <protection/>
    </xf>
    <xf numFmtId="0" fontId="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0" fillId="19" borderId="7" applyNumberFormat="0" applyFont="0" applyAlignment="0" applyProtection="0"/>
    <xf numFmtId="0" fontId="20" fillId="0" borderId="0">
      <alignment vertical="center"/>
      <protection/>
    </xf>
    <xf numFmtId="0" fontId="17" fillId="17" borderId="0" applyNumberFormat="0" applyBorder="0" applyAlignment="0" applyProtection="0"/>
    <xf numFmtId="0" fontId="34" fillId="0" borderId="0" applyNumberFormat="0" applyFill="0" applyBorder="0" applyAlignment="0" applyProtection="0"/>
    <xf numFmtId="0" fontId="18" fillId="5" borderId="0" applyNumberFormat="0" applyBorder="0" applyAlignment="0" applyProtection="0"/>
    <xf numFmtId="0" fontId="28" fillId="0" borderId="8" applyNumberFormat="0" applyFill="0" applyAlignment="0" applyProtection="0"/>
    <xf numFmtId="0" fontId="21" fillId="16" borderId="1" applyNumberFormat="0" applyAlignment="0" applyProtection="0"/>
    <xf numFmtId="0" fontId="31" fillId="20" borderId="9" applyNumberFormat="0" applyAlignment="0" applyProtection="0"/>
    <xf numFmtId="0" fontId="22" fillId="0" borderId="0" applyNumberFormat="0" applyFill="0" applyBorder="0" applyAlignment="0" applyProtection="0"/>
    <xf numFmtId="0" fontId="17" fillId="21" borderId="0" applyNumberFormat="0" applyBorder="0" applyAlignment="0" applyProtection="0"/>
    <xf numFmtId="0" fontId="17" fillId="22" borderId="0" applyNumberFormat="0" applyBorder="0" applyAlignment="0" applyProtection="0"/>
    <xf numFmtId="0" fontId="30" fillId="23" borderId="0" applyNumberFormat="0" applyBorder="0" applyAlignment="0" applyProtection="0"/>
  </cellStyleXfs>
  <cellXfs count="207">
    <xf numFmtId="0" fontId="0" fillId="0" borderId="0" xfId="0" applyAlignment="1">
      <alignment vertical="center"/>
    </xf>
    <xf numFmtId="0" fontId="0" fillId="0" borderId="0" xfId="0"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top" wrapText="1"/>
    </xf>
    <xf numFmtId="0" fontId="0" fillId="0" borderId="0" xfId="0" applyAlignment="1">
      <alignment horizontal="center" vertical="center"/>
    </xf>
    <xf numFmtId="0" fontId="0" fillId="0" borderId="0" xfId="0" applyBorder="1" applyAlignment="1">
      <alignment vertical="center" wrapText="1"/>
    </xf>
    <xf numFmtId="0" fontId="1" fillId="0" borderId="0" xfId="0" applyFont="1" applyBorder="1" applyAlignment="1">
      <alignment horizontal="center" wrapText="1"/>
    </xf>
    <xf numFmtId="0" fontId="2" fillId="0" borderId="0" xfId="0" applyFont="1" applyBorder="1" applyAlignment="1">
      <alignment horizontal="center" wrapText="1"/>
    </xf>
    <xf numFmtId="0" fontId="0" fillId="0" borderId="0" xfId="0" applyFont="1" applyAlignment="1">
      <alignment horizontal="left"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 xfId="0" applyNumberFormat="1" applyFont="1" applyBorder="1" applyAlignment="1">
      <alignment horizontal="center" vertical="center" wrapText="1"/>
    </xf>
    <xf numFmtId="0" fontId="0" fillId="0" borderId="13" xfId="0" applyFont="1" applyBorder="1" applyAlignment="1">
      <alignment horizontal="center" vertical="center"/>
    </xf>
    <xf numFmtId="0" fontId="3" fillId="0" borderId="13" xfId="0" applyFont="1" applyFill="1" applyBorder="1" applyAlignment="1">
      <alignment horizontal="center" vertical="center" wrapText="1"/>
    </xf>
    <xf numFmtId="0" fontId="0" fillId="0" borderId="13" xfId="0" applyFont="1" applyFill="1" applyBorder="1" applyAlignment="1">
      <alignment vertical="top" wrapText="1"/>
    </xf>
    <xf numFmtId="178"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58" applyFont="1" applyBorder="1" applyAlignment="1">
      <alignment vertical="center" wrapText="1"/>
      <protection/>
    </xf>
    <xf numFmtId="0" fontId="0" fillId="0" borderId="10" xfId="58" applyNumberFormat="1" applyFont="1" applyBorder="1" applyAlignment="1">
      <alignment vertical="center" wrapText="1"/>
      <protection/>
    </xf>
    <xf numFmtId="0" fontId="0" fillId="0" borderId="10" xfId="58" applyFont="1" applyBorder="1" applyAlignment="1">
      <alignment horizontal="center" vertical="center"/>
      <protection/>
    </xf>
    <xf numFmtId="178" fontId="0" fillId="0" borderId="10" xfId="15" applyNumberFormat="1" applyFont="1" applyBorder="1" applyAlignment="1">
      <alignment horizontal="center" vertical="center" wrapText="1"/>
    </xf>
    <xf numFmtId="178" fontId="4" fillId="0" borderId="10" xfId="42" applyNumberFormat="1" applyFont="1" applyFill="1" applyBorder="1" applyAlignment="1">
      <alignment horizontal="center" vertical="center" wrapText="1"/>
      <protection/>
    </xf>
    <xf numFmtId="0" fontId="4" fillId="0" borderId="10" xfId="42" applyFont="1" applyFill="1" applyBorder="1" applyAlignment="1">
      <alignment horizontal="center" vertical="center"/>
      <protection/>
    </xf>
    <xf numFmtId="0" fontId="0"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0" fillId="24" borderId="10" xfId="57" applyNumberFormat="1" applyFont="1" applyFill="1" applyBorder="1" applyAlignment="1">
      <alignment horizontal="center" vertical="center"/>
      <protection/>
    </xf>
    <xf numFmtId="43" fontId="0" fillId="24" borderId="10" xfId="15" applyFont="1" applyFill="1" applyBorder="1" applyAlignment="1">
      <alignment horizontal="center" vertical="center"/>
    </xf>
    <xf numFmtId="10" fontId="0" fillId="0" borderId="10" xfId="0" applyNumberFormat="1" applyFill="1" applyBorder="1" applyAlignment="1">
      <alignment horizontal="left" vertical="center" wrapText="1"/>
    </xf>
    <xf numFmtId="0" fontId="0" fillId="0" borderId="10" xfId="0" applyFont="1" applyFill="1" applyBorder="1" applyAlignment="1">
      <alignment horizontal="left" vertical="center" wrapText="1"/>
    </xf>
    <xf numFmtId="0" fontId="0" fillId="24" borderId="10" xfId="0" applyFont="1" applyFill="1" applyBorder="1" applyAlignment="1">
      <alignment horizontal="center" vertical="center" wrapText="1"/>
    </xf>
    <xf numFmtId="0" fontId="0" fillId="24" borderId="10" xfId="0" applyFont="1" applyFill="1" applyBorder="1" applyAlignment="1">
      <alignment vertical="center" wrapText="1"/>
    </xf>
    <xf numFmtId="0" fontId="0" fillId="24" borderId="10" xfId="0" applyNumberFormat="1" applyFont="1" applyFill="1" applyBorder="1" applyAlignment="1">
      <alignment horizontal="left" vertical="center" wrapText="1"/>
    </xf>
    <xf numFmtId="0" fontId="0" fillId="24" borderId="10" xfId="0" applyFont="1" applyFill="1" applyBorder="1" applyAlignment="1">
      <alignment horizontal="center" vertical="center"/>
    </xf>
    <xf numFmtId="0" fontId="0" fillId="0" borderId="10" xfId="56" applyFont="1" applyFill="1" applyBorder="1" applyAlignment="1">
      <alignment horizontal="left" vertical="center" wrapText="1"/>
      <protection/>
    </xf>
    <xf numFmtId="10" fontId="0" fillId="0" borderId="10" xfId="0" applyNumberFormat="1" applyFont="1" applyFill="1" applyBorder="1" applyAlignment="1">
      <alignment horizontal="left" vertical="center" wrapText="1"/>
    </xf>
    <xf numFmtId="0" fontId="0" fillId="0" borderId="10" xfId="56" applyFont="1" applyFill="1" applyBorder="1" applyAlignment="1">
      <alignment horizontal="center" vertical="center"/>
      <protection/>
    </xf>
    <xf numFmtId="0" fontId="0" fillId="25" borderId="10" xfId="0" applyFont="1" applyFill="1" applyBorder="1" applyAlignment="1">
      <alignment horizontal="center" vertical="center"/>
    </xf>
    <xf numFmtId="0" fontId="0" fillId="25" borderId="10" xfId="0" applyFont="1" applyFill="1" applyBorder="1" applyAlignment="1">
      <alignment vertical="center" wrapText="1"/>
    </xf>
    <xf numFmtId="0" fontId="0" fillId="25" borderId="10" xfId="0" applyFont="1" applyFill="1" applyBorder="1" applyAlignment="1">
      <alignment horizontal="left" vertical="center" wrapText="1"/>
    </xf>
    <xf numFmtId="178" fontId="0" fillId="25" borderId="10" xfId="15" applyNumberFormat="1" applyFont="1" applyFill="1" applyBorder="1" applyAlignment="1">
      <alignment horizontal="center" vertical="center" wrapText="1"/>
    </xf>
    <xf numFmtId="178" fontId="4" fillId="25" borderId="10" xfId="42" applyNumberFormat="1" applyFont="1" applyFill="1" applyBorder="1" applyAlignment="1">
      <alignment horizontal="center" vertical="center" wrapText="1"/>
      <protection/>
    </xf>
    <xf numFmtId="0" fontId="4" fillId="25" borderId="10" xfId="42" applyFont="1" applyFill="1" applyBorder="1" applyAlignment="1">
      <alignment horizontal="center" vertical="center"/>
      <protection/>
    </xf>
    <xf numFmtId="0" fontId="0" fillId="0" borderId="10" xfId="59" applyFont="1" applyBorder="1" applyAlignment="1">
      <alignment vertical="center" wrapText="1"/>
      <protection/>
    </xf>
    <xf numFmtId="0" fontId="0" fillId="0" borderId="10" xfId="58" applyFont="1" applyBorder="1" applyAlignment="1">
      <alignment vertical="center"/>
      <protection/>
    </xf>
    <xf numFmtId="0" fontId="0" fillId="24" borderId="10" xfId="58" applyFont="1" applyFill="1" applyBorder="1" applyAlignment="1">
      <alignment vertical="center" wrapText="1"/>
      <protection/>
    </xf>
    <xf numFmtId="0" fontId="4" fillId="0" borderId="10" xfId="0" applyFont="1" applyFill="1" applyBorder="1" applyAlignment="1">
      <alignment vertical="center" wrapText="1"/>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53" applyFont="1" applyBorder="1" applyAlignment="1">
      <alignment horizontal="left" vertical="center" wrapText="1"/>
      <protection/>
    </xf>
    <xf numFmtId="0" fontId="4" fillId="0" borderId="10" xfId="18" applyFont="1" applyBorder="1" applyAlignment="1">
      <alignment horizontal="left" vertical="center" wrapText="1"/>
      <protection/>
    </xf>
    <xf numFmtId="0" fontId="4" fillId="0" borderId="10" xfId="18" applyFont="1" applyBorder="1" applyAlignment="1">
      <alignment horizontal="center" vertical="center" wrapText="1"/>
      <protection/>
    </xf>
    <xf numFmtId="0" fontId="0" fillId="0" borderId="10" xfId="55" applyFont="1" applyFill="1" applyBorder="1" applyAlignment="1">
      <alignment horizontal="left" vertical="center" wrapText="1"/>
      <protection/>
    </xf>
    <xf numFmtId="0" fontId="0" fillId="0" borderId="10" xfId="55" applyFont="1" applyFill="1" applyBorder="1" applyAlignment="1">
      <alignment horizontal="center" vertical="center"/>
      <protection/>
    </xf>
    <xf numFmtId="0" fontId="0" fillId="24" borderId="10" xfId="61" applyFont="1" applyFill="1" applyBorder="1" applyAlignment="1">
      <alignment horizontal="left" vertical="center" wrapText="1"/>
      <protection/>
    </xf>
    <xf numFmtId="0" fontId="0" fillId="24" borderId="10" xfId="61" applyFont="1" applyFill="1" applyBorder="1" applyAlignment="1" applyProtection="1">
      <alignment vertical="center" wrapText="1"/>
      <protection/>
    </xf>
    <xf numFmtId="0" fontId="0" fillId="24" borderId="10" xfId="61" applyFont="1" applyFill="1" applyBorder="1" applyAlignment="1" applyProtection="1">
      <alignment horizontal="center" vertical="center" wrapText="1"/>
      <protection/>
    </xf>
    <xf numFmtId="0" fontId="0" fillId="0" borderId="10" xfId="0" applyFont="1" applyBorder="1" applyAlignment="1">
      <alignment vertical="top" wrapText="1"/>
    </xf>
    <xf numFmtId="0" fontId="0" fillId="0" borderId="10" xfId="58" applyFont="1" applyFill="1" applyBorder="1" applyAlignment="1">
      <alignment vertical="center" wrapText="1"/>
      <protection/>
    </xf>
    <xf numFmtId="0" fontId="0" fillId="0" borderId="10" xfId="58" applyNumberFormat="1" applyFont="1" applyFill="1" applyBorder="1" applyAlignment="1">
      <alignment vertical="center" wrapText="1"/>
      <protection/>
    </xf>
    <xf numFmtId="0" fontId="0" fillId="0" borderId="10" xfId="58" applyFont="1" applyFill="1" applyBorder="1" applyAlignment="1">
      <alignment horizontal="center" vertical="center"/>
      <protection/>
    </xf>
    <xf numFmtId="178" fontId="0" fillId="0" borderId="10" xfId="15"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Border="1" applyAlignment="1">
      <alignment vertical="center" wrapText="1"/>
    </xf>
    <xf numFmtId="0" fontId="6" fillId="25" borderId="10" xfId="0" applyFont="1" applyFill="1" applyBorder="1" applyAlignment="1">
      <alignment vertical="center" wrapText="1"/>
    </xf>
    <xf numFmtId="0" fontId="0" fillId="24" borderId="10" xfId="0" applyFont="1" applyFill="1" applyBorder="1" applyAlignment="1">
      <alignment horizontal="left" vertical="center" wrapText="1"/>
    </xf>
    <xf numFmtId="0" fontId="0" fillId="0" borderId="10" xfId="0" applyFont="1" applyBorder="1" applyAlignment="1">
      <alignment vertical="center" wrapText="1"/>
    </xf>
    <xf numFmtId="0" fontId="0" fillId="0" borderId="10" xfId="0" applyFont="1" applyFill="1" applyBorder="1" applyAlignment="1">
      <alignment vertical="center"/>
    </xf>
    <xf numFmtId="0" fontId="4" fillId="0" borderId="10" xfId="57" applyFont="1" applyBorder="1" applyAlignment="1">
      <alignment horizontal="left" vertical="center" wrapText="1"/>
      <protection/>
    </xf>
    <xf numFmtId="0" fontId="0" fillId="0" borderId="10" xfId="57" applyFont="1" applyBorder="1" applyAlignment="1">
      <alignment horizontal="center" vertical="center"/>
      <protection/>
    </xf>
    <xf numFmtId="0" fontId="4" fillId="0" borderId="10" xfId="57" applyFont="1" applyBorder="1" applyAlignment="1">
      <alignment horizontal="center" vertical="center"/>
      <protection/>
    </xf>
    <xf numFmtId="0" fontId="0" fillId="24" borderId="10" xfId="57" applyFont="1" applyFill="1" applyBorder="1" applyAlignment="1">
      <alignment horizontal="left" vertical="center" wrapText="1"/>
      <protection/>
    </xf>
    <xf numFmtId="178" fontId="0" fillId="0" borderId="10" xfId="0" applyNumberFormat="1" applyFont="1" applyBorder="1" applyAlignment="1">
      <alignment horizontal="center" vertical="center" wrapText="1"/>
    </xf>
    <xf numFmtId="178" fontId="0" fillId="0" borderId="10" xfId="0" applyNumberFormat="1" applyFont="1" applyBorder="1" applyAlignment="1">
      <alignment horizontal="center" vertical="center"/>
    </xf>
    <xf numFmtId="0" fontId="0" fillId="0" borderId="10" xfId="0" applyFont="1" applyBorder="1" applyAlignment="1">
      <alignment vertical="center"/>
    </xf>
    <xf numFmtId="0" fontId="7" fillId="0" borderId="10" xfId="0" applyFont="1" applyBorder="1" applyAlignment="1">
      <alignment vertical="center"/>
    </xf>
    <xf numFmtId="179" fontId="0" fillId="0" borderId="10" xfId="16" applyNumberFormat="1" applyFont="1" applyBorder="1" applyAlignment="1">
      <alignment horizontal="center" vertical="center"/>
    </xf>
    <xf numFmtId="178"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10" xfId="42" applyFont="1" applyBorder="1" applyAlignment="1">
      <alignment horizontal="center" vertical="center"/>
      <protection/>
    </xf>
    <xf numFmtId="0" fontId="0" fillId="0" borderId="10" xfId="58" applyFont="1" applyFill="1" applyBorder="1" applyAlignment="1">
      <alignment vertical="center"/>
      <protection/>
    </xf>
    <xf numFmtId="179" fontId="0" fillId="0" borderId="10" xfId="0" applyNumberFormat="1" applyFont="1" applyFill="1" applyBorder="1" applyAlignment="1">
      <alignment vertical="center" wrapText="1"/>
    </xf>
    <xf numFmtId="178" fontId="0" fillId="0" borderId="10" xfId="0" applyNumberFormat="1" applyFont="1" applyBorder="1" applyAlignment="1">
      <alignment vertical="center" wrapText="1"/>
    </xf>
    <xf numFmtId="7" fontId="4" fillId="0" borderId="10" xfId="0" applyNumberFormat="1" applyFont="1" applyFill="1" applyBorder="1" applyAlignment="1">
      <alignment vertical="center"/>
    </xf>
    <xf numFmtId="180" fontId="4" fillId="0" borderId="10" xfId="0" applyNumberFormat="1" applyFont="1" applyFill="1" applyBorder="1" applyAlignment="1">
      <alignment horizontal="center" vertical="center"/>
    </xf>
    <xf numFmtId="7" fontId="4" fillId="0" borderId="10" xfId="0" applyNumberFormat="1" applyFont="1" applyFill="1" applyBorder="1" applyAlignment="1">
      <alignment horizontal="center" vertical="center"/>
    </xf>
    <xf numFmtId="180" fontId="0" fillId="0" borderId="10" xfId="0" applyNumberFormat="1" applyFont="1" applyBorder="1" applyAlignment="1">
      <alignment horizontal="center" vertical="center"/>
    </xf>
    <xf numFmtId="180" fontId="0" fillId="24" borderId="10" xfId="0" applyNumberFormat="1"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justify" vertical="center"/>
    </xf>
    <xf numFmtId="4" fontId="4" fillId="0" borderId="10" xfId="0" applyNumberFormat="1" applyFont="1" applyFill="1" applyBorder="1" applyAlignment="1">
      <alignment horizontal="left" vertical="center"/>
    </xf>
    <xf numFmtId="180" fontId="0" fillId="0" borderId="10" xfId="0" applyNumberFormat="1" applyFont="1" applyFill="1" applyBorder="1" applyAlignment="1">
      <alignment vertical="center"/>
    </xf>
    <xf numFmtId="0" fontId="0" fillId="0" borderId="10" xfId="0" applyFont="1" applyFill="1" applyBorder="1" applyAlignment="1">
      <alignment horizontal="left" vertical="center"/>
    </xf>
    <xf numFmtId="4" fontId="4" fillId="0" borderId="10" xfId="0" applyNumberFormat="1" applyFont="1" applyFill="1" applyBorder="1" applyAlignment="1">
      <alignment vertical="center"/>
    </xf>
    <xf numFmtId="0" fontId="0" fillId="0" borderId="11" xfId="0" applyFont="1" applyBorder="1" applyAlignment="1">
      <alignment horizontal="center" vertical="center"/>
    </xf>
    <xf numFmtId="178" fontId="0" fillId="0" borderId="11" xfId="0" applyNumberFormat="1" applyFont="1" applyBorder="1" applyAlignment="1">
      <alignment vertical="center" wrapText="1"/>
    </xf>
    <xf numFmtId="180" fontId="0" fillId="0" borderId="11" xfId="0" applyNumberFormat="1" applyFont="1" applyBorder="1" applyAlignment="1">
      <alignment horizontal="center" vertical="center"/>
    </xf>
    <xf numFmtId="0" fontId="0" fillId="0" borderId="11" xfId="0" applyFont="1" applyBorder="1" applyAlignment="1">
      <alignment vertical="center"/>
    </xf>
    <xf numFmtId="178" fontId="0" fillId="0" borderId="0" xfId="0" applyNumberFormat="1" applyFont="1" applyAlignment="1">
      <alignment horizontal="center" vertical="center" wrapText="1"/>
    </xf>
    <xf numFmtId="178" fontId="0" fillId="0" borderId="0" xfId="0" applyNumberFormat="1" applyFont="1" applyAlignment="1">
      <alignment horizontal="left" vertical="center" wrapText="1"/>
    </xf>
    <xf numFmtId="0" fontId="0" fillId="0" borderId="0" xfId="0" applyFont="1" applyAlignment="1">
      <alignment horizontal="left" vertical="center"/>
    </xf>
    <xf numFmtId="178" fontId="0" fillId="0" borderId="0" xfId="0" applyNumberFormat="1" applyFont="1" applyAlignment="1">
      <alignment vertical="center" wrapText="1"/>
    </xf>
    <xf numFmtId="0" fontId="0" fillId="0" borderId="11" xfId="0" applyFont="1" applyBorder="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Fill="1" applyAlignment="1">
      <alignment horizontal="left" vertical="center" wrapText="1"/>
    </xf>
    <xf numFmtId="0" fontId="8" fillId="0" borderId="0"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0" fillId="0" borderId="13" xfId="0" applyFill="1" applyBorder="1" applyAlignment="1">
      <alignment vertical="center" wrapText="1"/>
    </xf>
    <xf numFmtId="0" fontId="0" fillId="0" borderId="10" xfId="0" applyFill="1" applyBorder="1" applyAlignment="1">
      <alignment vertical="center" wrapText="1"/>
    </xf>
    <xf numFmtId="0" fontId="0" fillId="0" borderId="14" xfId="0" applyFill="1" applyBorder="1" applyAlignment="1">
      <alignment vertical="center" wrapText="1"/>
    </xf>
    <xf numFmtId="0" fontId="0" fillId="0" borderId="19" xfId="0" applyFill="1" applyBorder="1" applyAlignment="1">
      <alignment vertical="center" wrapText="1"/>
    </xf>
    <xf numFmtId="0" fontId="0" fillId="0" borderId="19"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9"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6" fillId="0" borderId="24" xfId="0" applyFont="1" applyFill="1" applyBorder="1" applyAlignment="1">
      <alignment horizontal="right" vertical="center" wrapText="1"/>
    </xf>
    <xf numFmtId="0" fontId="6" fillId="0" borderId="16" xfId="0" applyFont="1" applyFill="1" applyBorder="1" applyAlignment="1">
      <alignment horizontal="right" vertical="center" wrapText="1"/>
    </xf>
    <xf numFmtId="0" fontId="13"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6" fillId="0" borderId="29" xfId="0" applyFont="1" applyFill="1" applyBorder="1" applyAlignment="1">
      <alignment horizontal="right" vertical="center" wrapText="1"/>
    </xf>
    <xf numFmtId="0" fontId="6" fillId="0" borderId="30" xfId="0" applyFont="1" applyFill="1" applyBorder="1" applyAlignment="1">
      <alignment horizontal="right"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4" fillId="0" borderId="0" xfId="0" applyNumberFormat="1" applyFont="1" applyFill="1" applyAlignment="1">
      <alignment vertical="top" wrapText="1"/>
    </xf>
    <xf numFmtId="0" fontId="6" fillId="0" borderId="33" xfId="0" applyNumberFormat="1" applyFont="1" applyFill="1" applyBorder="1" applyAlignment="1">
      <alignment horizontal="center" vertical="top"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0" fillId="0" borderId="33" xfId="0" applyFill="1" applyBorder="1" applyAlignment="1">
      <alignment vertical="center" wrapText="1"/>
    </xf>
    <xf numFmtId="0" fontId="11" fillId="0" borderId="3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0" xfId="0" applyFont="1" applyFill="1" applyAlignment="1">
      <alignment horizontal="center" vertical="center" wrapText="1"/>
    </xf>
    <xf numFmtId="0" fontId="0" fillId="0" borderId="0" xfId="0" applyFill="1" applyAlignment="1">
      <alignment vertical="center" wrapText="1"/>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0" fillId="0" borderId="40" xfId="0" applyFill="1" applyBorder="1" applyAlignment="1">
      <alignment vertical="center" wrapText="1"/>
    </xf>
    <xf numFmtId="0" fontId="12" fillId="0" borderId="40" xfId="0" applyFont="1" applyFill="1" applyBorder="1" applyAlignment="1">
      <alignment horizontal="center" vertical="center" wrapText="1"/>
    </xf>
    <xf numFmtId="0" fontId="12" fillId="0" borderId="0" xfId="0" applyFont="1" applyFill="1" applyAlignment="1">
      <alignment horizontal="left" vertical="center" wrapText="1"/>
    </xf>
    <xf numFmtId="0" fontId="12" fillId="0" borderId="0" xfId="0" applyFont="1" applyFill="1" applyAlignment="1">
      <alignment vertical="center" wrapText="1"/>
    </xf>
    <xf numFmtId="0" fontId="12" fillId="0" borderId="0" xfId="0" applyFont="1" applyAlignment="1">
      <alignment horizontal="lef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5" fillId="0" borderId="0" xfId="0" applyFont="1" applyFill="1" applyBorder="1" applyAlignment="1">
      <alignment horizontal="left" vertical="center"/>
    </xf>
    <xf numFmtId="0" fontId="0" fillId="0" borderId="30" xfId="0" applyFill="1" applyBorder="1" applyAlignment="1">
      <alignment vertical="center" wrapText="1"/>
    </xf>
    <xf numFmtId="0" fontId="15" fillId="0" borderId="0" xfId="0" applyFont="1" applyFill="1" applyAlignment="1">
      <alignment horizontal="center" vertical="center"/>
    </xf>
    <xf numFmtId="0" fontId="15" fillId="0" borderId="37" xfId="0" applyFont="1" applyFill="1" applyBorder="1" applyAlignment="1">
      <alignment horizontal="center" vertical="center"/>
    </xf>
    <xf numFmtId="0" fontId="0" fillId="0" borderId="37" xfId="0" applyFill="1" applyBorder="1" applyAlignment="1">
      <alignment vertical="center" wrapText="1"/>
    </xf>
    <xf numFmtId="0" fontId="12" fillId="0" borderId="3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6" fillId="0" borderId="30" xfId="0" applyNumberFormat="1" applyFont="1" applyFill="1" applyBorder="1" applyAlignment="1">
      <alignment horizontal="center" vertical="top" wrapText="1"/>
    </xf>
    <xf numFmtId="0" fontId="12" fillId="0" borderId="35" xfId="0" applyFont="1" applyFill="1" applyBorder="1" applyAlignment="1">
      <alignment horizontal="center" vertical="center" wrapText="1"/>
    </xf>
    <xf numFmtId="0" fontId="12" fillId="0" borderId="39" xfId="0" applyFont="1" applyFill="1" applyBorder="1" applyAlignment="1">
      <alignment horizontal="center" vertical="center" wrapText="1"/>
    </xf>
  </cellXfs>
  <cellStyles count="58">
    <cellStyle name="Normal" xfId="0"/>
    <cellStyle name="Comma" xfId="15"/>
    <cellStyle name="Currency" xfId="16"/>
    <cellStyle name="Percent" xfId="17"/>
    <cellStyle name="常规 18" xfId="18"/>
    <cellStyle name="Comma [0]" xfId="19"/>
    <cellStyle name="强调文字颜色 4" xfId="20"/>
    <cellStyle name="20% - 强调文字颜色 2" xfId="21"/>
    <cellStyle name="标题" xfId="22"/>
    <cellStyle name="Currency [0]" xfId="23"/>
    <cellStyle name="20% - 强调文字颜色 1" xfId="24"/>
    <cellStyle name="20% - 强调文字颜色 3" xfId="25"/>
    <cellStyle name="输入" xfId="26"/>
    <cellStyle name="20% - 强调文字颜色 4" xfId="27"/>
    <cellStyle name="20% - 强调文字颜色 5" xfId="28"/>
    <cellStyle name="强调文字颜色 1" xfId="29"/>
    <cellStyle name="20% - 强调文字颜色 6" xfId="30"/>
    <cellStyle name="链接单元格" xfId="31"/>
    <cellStyle name="强调文字颜色 2" xfId="32"/>
    <cellStyle name="40% - 强调文字颜色 1" xfId="33"/>
    <cellStyle name="40% - 强调文字颜色 2" xfId="34"/>
    <cellStyle name="40% - 强调文字颜色 3" xfId="35"/>
    <cellStyle name="差" xfId="36"/>
    <cellStyle name="40% - 强调文字颜色 4" xfId="37"/>
    <cellStyle name="40% - 强调文字颜色 5" xfId="38"/>
    <cellStyle name="40% - 强调文字颜色 6" xfId="39"/>
    <cellStyle name="60% - 强调文字颜色 1" xfId="40"/>
    <cellStyle name="标题 3" xfId="41"/>
    <cellStyle name="常规_需求表_2" xfId="42"/>
    <cellStyle name="60% - 强调文字颜色 2" xfId="43"/>
    <cellStyle name="标题 4" xfId="44"/>
    <cellStyle name="警告文本" xfId="45"/>
    <cellStyle name="60% - 强调文字颜色 3" xfId="46"/>
    <cellStyle name="60% - 强调文字颜色 4" xfId="47"/>
    <cellStyle name="输出" xfId="48"/>
    <cellStyle name="60% - 强调文字颜色 5" xfId="49"/>
    <cellStyle name="60% - 强调文字颜色 6" xfId="50"/>
    <cellStyle name="标题 1" xfId="51"/>
    <cellStyle name="标题 2" xfId="52"/>
    <cellStyle name="常规 11" xfId="53"/>
    <cellStyle name="Followed Hyperlink" xfId="54"/>
    <cellStyle name="常规 4" xfId="55"/>
    <cellStyle name="常规_BOSCH产品报价套" xfId="56"/>
    <cellStyle name="常规_Sheet1" xfId="57"/>
    <cellStyle name="常规_Sheet3" xfId="58"/>
    <cellStyle name="常规_多媒体会议音响" xfId="59"/>
    <cellStyle name="注释" xfId="60"/>
    <cellStyle name="常规_鸿泰酒店2017.9.26" xfId="61"/>
    <cellStyle name="强调文字颜色 5" xfId="62"/>
    <cellStyle name="Hyperlink" xfId="63"/>
    <cellStyle name="好" xfId="64"/>
    <cellStyle name="汇总" xfId="65"/>
    <cellStyle name="计算" xfId="66"/>
    <cellStyle name="检查单元格" xfId="67"/>
    <cellStyle name="解释性文本" xfId="68"/>
    <cellStyle name="强调文字颜色 3" xfId="69"/>
    <cellStyle name="强调文字颜色 6" xfId="70"/>
    <cellStyle name="适中"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238125</xdr:colOff>
      <xdr:row>52</xdr:row>
      <xdr:rowOff>0</xdr:rowOff>
    </xdr:from>
    <xdr:ext cx="104775" cy="180975"/>
    <xdr:sp fLocksText="0">
      <xdr:nvSpPr>
        <xdr:cNvPr id="1" name="TextBox 717"/>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2" name="TextBox 718"/>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3" name="TextBox 719"/>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4" name="TextBox 720"/>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5" name="TextBox 721"/>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6" name="TextBox 722"/>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7" name="TextBox 723"/>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8" name="TextBox 724"/>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9" name="TextBox 725"/>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10" name="TextBox 726"/>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11" name="TextBox 727"/>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12" name="TextBox 728"/>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13" name="TextBox 729"/>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14" name="TextBox 730"/>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15" name="TextBox 731"/>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16" name="TextBox 732"/>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17" name="TextBox 733"/>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18" name="TextBox 734"/>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19" name="TextBox 735"/>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20" name="TextBox 736"/>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21" name="TextBox 737"/>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22" name="TextBox 738"/>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23" name="TextBox 739"/>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24" name="TextBox 740"/>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25" name="TextBox 741"/>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26" name="TextBox 742"/>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27" name="TextBox 743"/>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28" name="TextBox 744"/>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29" name="TextBox 745"/>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30" name="TextBox 746"/>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31" name="TextBox 747"/>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32" name="TextBox 748"/>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33" name="TextBox 749"/>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34" name="TextBox 750"/>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35" name="TextBox 751"/>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36" name="TextBox 752"/>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37" name="TextBox 753"/>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38" name="TextBox 754"/>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39" name="TextBox 755"/>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40" name="TextBox 756"/>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41" name="TextBox 757"/>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42" name="TextBox 758"/>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43" name="TextBox 759"/>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44" name="TextBox 760"/>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45" name="TextBox 761"/>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46" name="TextBox 762"/>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47" name="TextBox 763"/>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48" name="TextBox 764"/>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49" name="TextBox 765"/>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50" name="TextBox 766"/>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51" name="TextBox 767"/>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52" name="TextBox 768"/>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53" name="TextBox 769"/>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54" name="TextBox 770"/>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55" name="TextBox 771"/>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56" name="TextBox 772"/>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57" name="TextBox 773"/>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58" name="TextBox 774"/>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59" name="TextBox 775"/>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60" name="TextBox 776"/>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61" name="TextBox 777"/>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62" name="TextBox 778"/>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63" name="TextBox 779"/>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64" name="TextBox 780"/>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65" name="TextBox 781"/>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66" name="TextBox 782"/>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67" name="TextBox 783"/>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68" name="TextBox 784"/>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69" name="TextBox 785"/>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70" name="TextBox 786"/>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180975"/>
    <xdr:sp fLocksText="0">
      <xdr:nvSpPr>
        <xdr:cNvPr id="71" name="TextBox 787"/>
        <xdr:cNvSpPr txBox="1">
          <a:spLocks noChangeArrowheads="1"/>
        </xdr:cNvSpPr>
      </xdr:nvSpPr>
      <xdr:spPr>
        <a:xfrm>
          <a:off x="7143750"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180975"/>
    <xdr:sp fLocksText="0">
      <xdr:nvSpPr>
        <xdr:cNvPr id="72" name="TextBox 788"/>
        <xdr:cNvSpPr txBox="1">
          <a:spLocks noChangeArrowheads="1"/>
        </xdr:cNvSpPr>
      </xdr:nvSpPr>
      <xdr:spPr>
        <a:xfrm>
          <a:off x="7086600" y="48272700"/>
          <a:ext cx="952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73" name="TextBox 789"/>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74" name="TextBox 790"/>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75" name="TextBox 791"/>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76" name="TextBox 792"/>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77" name="TextBox 793"/>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78" name="TextBox 794"/>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79" name="TextBox 795"/>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80" name="TextBox 796"/>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81" name="TextBox 797"/>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82" name="TextBox 798"/>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83" name="TextBox 799"/>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84" name="TextBox 800"/>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85" name="TextBox 801"/>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86" name="TextBox 802"/>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87" name="TextBox 803"/>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88" name="TextBox 804"/>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89" name="TextBox 805"/>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90" name="TextBox 806"/>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91" name="TextBox 807"/>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92" name="TextBox 808"/>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93" name="TextBox 809"/>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94" name="TextBox 810"/>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95" name="TextBox 811"/>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96" name="TextBox 812"/>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97" name="TextBox 813"/>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98" name="TextBox 814"/>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99" name="TextBox 815"/>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00" name="TextBox 816"/>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01" name="TextBox 817"/>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102" name="TextBox 818"/>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03" name="TextBox 819"/>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04" name="TextBox 820"/>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105" name="TextBox 821"/>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06" name="TextBox 822"/>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07" name="TextBox 823"/>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108" name="TextBox 824"/>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09" name="TextBox 825"/>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10" name="TextBox 826"/>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111" name="TextBox 827"/>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12" name="TextBox 828"/>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13" name="TextBox 829"/>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114" name="TextBox 830"/>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15" name="TextBox 831"/>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16" name="TextBox 832"/>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117" name="TextBox 833"/>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18" name="TextBox 834"/>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19" name="TextBox 835"/>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120" name="TextBox 836"/>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21" name="TextBox 837"/>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22" name="TextBox 838"/>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123" name="TextBox 839"/>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24" name="TextBox 840"/>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25" name="TextBox 841"/>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126" name="TextBox 842"/>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27" name="TextBox 843"/>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28" name="TextBox 844"/>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129" name="TextBox 845"/>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30" name="TextBox 846"/>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31" name="TextBox 847"/>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132" name="TextBox 848"/>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33" name="TextBox 849"/>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34" name="TextBox 850"/>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135" name="TextBox 851"/>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36" name="TextBox 852"/>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37" name="TextBox 853"/>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138" name="TextBox 854"/>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39" name="TextBox 855"/>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40" name="TextBox 856"/>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141" name="TextBox 857"/>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42" name="TextBox 858"/>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52</xdr:row>
      <xdr:rowOff>0</xdr:rowOff>
    </xdr:from>
    <xdr:ext cx="104775" cy="238125"/>
    <xdr:sp fLocksText="0">
      <xdr:nvSpPr>
        <xdr:cNvPr id="143" name="TextBox 859"/>
        <xdr:cNvSpPr txBox="1">
          <a:spLocks noChangeArrowheads="1"/>
        </xdr:cNvSpPr>
      </xdr:nvSpPr>
      <xdr:spPr>
        <a:xfrm>
          <a:off x="7143750"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52</xdr:row>
      <xdr:rowOff>0</xdr:rowOff>
    </xdr:from>
    <xdr:ext cx="95250" cy="238125"/>
    <xdr:sp fLocksText="0">
      <xdr:nvSpPr>
        <xdr:cNvPr id="144" name="TextBox 860"/>
        <xdr:cNvSpPr txBox="1">
          <a:spLocks noChangeArrowheads="1"/>
        </xdr:cNvSpPr>
      </xdr:nvSpPr>
      <xdr:spPr>
        <a:xfrm>
          <a:off x="7086600" y="482727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52</xdr:row>
      <xdr:rowOff>0</xdr:rowOff>
    </xdr:from>
    <xdr:ext cx="104775" cy="180975"/>
    <xdr:sp fLocksText="0">
      <xdr:nvSpPr>
        <xdr:cNvPr id="145" name="TextBox 861"/>
        <xdr:cNvSpPr txBox="1">
          <a:spLocks noChangeArrowheads="1"/>
        </xdr:cNvSpPr>
      </xdr:nvSpPr>
      <xdr:spPr>
        <a:xfrm>
          <a:off x="73628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52</xdr:row>
      <xdr:rowOff>0</xdr:rowOff>
    </xdr:from>
    <xdr:ext cx="104775" cy="180975"/>
    <xdr:sp fLocksText="0">
      <xdr:nvSpPr>
        <xdr:cNvPr id="146" name="TextBox 862"/>
        <xdr:cNvSpPr txBox="1">
          <a:spLocks noChangeArrowheads="1"/>
        </xdr:cNvSpPr>
      </xdr:nvSpPr>
      <xdr:spPr>
        <a:xfrm>
          <a:off x="73628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52</xdr:row>
      <xdr:rowOff>0</xdr:rowOff>
    </xdr:from>
    <xdr:ext cx="104775" cy="180975"/>
    <xdr:sp fLocksText="0">
      <xdr:nvSpPr>
        <xdr:cNvPr id="147" name="TextBox 863"/>
        <xdr:cNvSpPr txBox="1">
          <a:spLocks noChangeArrowheads="1"/>
        </xdr:cNvSpPr>
      </xdr:nvSpPr>
      <xdr:spPr>
        <a:xfrm>
          <a:off x="73628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52</xdr:row>
      <xdr:rowOff>0</xdr:rowOff>
    </xdr:from>
    <xdr:ext cx="104775" cy="180975"/>
    <xdr:sp fLocksText="0">
      <xdr:nvSpPr>
        <xdr:cNvPr id="148" name="TextBox 864"/>
        <xdr:cNvSpPr txBox="1">
          <a:spLocks noChangeArrowheads="1"/>
        </xdr:cNvSpPr>
      </xdr:nvSpPr>
      <xdr:spPr>
        <a:xfrm>
          <a:off x="73628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52</xdr:row>
      <xdr:rowOff>0</xdr:rowOff>
    </xdr:from>
    <xdr:ext cx="104775" cy="238125"/>
    <xdr:sp fLocksText="0">
      <xdr:nvSpPr>
        <xdr:cNvPr id="149" name="TextBox 865"/>
        <xdr:cNvSpPr txBox="1">
          <a:spLocks noChangeArrowheads="1"/>
        </xdr:cNvSpPr>
      </xdr:nvSpPr>
      <xdr:spPr>
        <a:xfrm>
          <a:off x="73628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52</xdr:row>
      <xdr:rowOff>0</xdr:rowOff>
    </xdr:from>
    <xdr:ext cx="104775" cy="238125"/>
    <xdr:sp fLocksText="0">
      <xdr:nvSpPr>
        <xdr:cNvPr id="150" name="TextBox 866"/>
        <xdr:cNvSpPr txBox="1">
          <a:spLocks noChangeArrowheads="1"/>
        </xdr:cNvSpPr>
      </xdr:nvSpPr>
      <xdr:spPr>
        <a:xfrm>
          <a:off x="73628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52</xdr:row>
      <xdr:rowOff>0</xdr:rowOff>
    </xdr:from>
    <xdr:ext cx="104775" cy="238125"/>
    <xdr:sp fLocksText="0">
      <xdr:nvSpPr>
        <xdr:cNvPr id="151" name="TextBox 867"/>
        <xdr:cNvSpPr txBox="1">
          <a:spLocks noChangeArrowheads="1"/>
        </xdr:cNvSpPr>
      </xdr:nvSpPr>
      <xdr:spPr>
        <a:xfrm>
          <a:off x="73628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52</xdr:row>
      <xdr:rowOff>0</xdr:rowOff>
    </xdr:from>
    <xdr:ext cx="104775" cy="238125"/>
    <xdr:sp fLocksText="0">
      <xdr:nvSpPr>
        <xdr:cNvPr id="152" name="TextBox 868"/>
        <xdr:cNvSpPr txBox="1">
          <a:spLocks noChangeArrowheads="1"/>
        </xdr:cNvSpPr>
      </xdr:nvSpPr>
      <xdr:spPr>
        <a:xfrm>
          <a:off x="73628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53" name="TextBox 869"/>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54" name="TextBox 870"/>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55" name="TextBox 871"/>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56" name="TextBox 872"/>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57" name="TextBox 873"/>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58" name="TextBox 874"/>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59" name="TextBox 875"/>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60" name="TextBox 876"/>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61" name="TextBox 877"/>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62" name="TextBox 878"/>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63" name="TextBox 879"/>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64" name="TextBox 880"/>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65" name="TextBox 881"/>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66" name="TextBox 882"/>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67" name="TextBox 883"/>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68" name="TextBox 884"/>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69" name="TextBox 88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70" name="TextBox 88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171" name="TextBox 88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72" name="TextBox 88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73" name="TextBox 88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174" name="TextBox 89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75" name="TextBox 89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76" name="TextBox 89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177" name="TextBox 89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78" name="TextBox 89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79" name="TextBox 89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180" name="TextBox 89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81" name="TextBox 89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82" name="TextBox 89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183" name="TextBox 89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84" name="TextBox 90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85" name="TextBox 90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186" name="TextBox 90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87" name="TextBox 90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88" name="TextBox 90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89" name="TextBox 90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90" name="TextBox 90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191" name="TextBox 90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92" name="TextBox 90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93" name="TextBox 90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194" name="TextBox 91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95" name="TextBox 91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96" name="TextBox 91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197" name="TextBox 91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98" name="TextBox 91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199" name="TextBox 91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00" name="TextBox 91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01" name="TextBox 91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02" name="TextBox 91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03" name="TextBox 91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04" name="TextBox 92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05" name="TextBox 92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06" name="TextBox 92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07" name="TextBox 92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08" name="TextBox 92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09" name="TextBox 92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10" name="TextBox 92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11" name="TextBox 92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12" name="TextBox 92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13" name="TextBox 92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14" name="TextBox 93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15" name="TextBox 93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16" name="TextBox 93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17" name="TextBox 93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18" name="TextBox 93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19" name="TextBox 93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20" name="TextBox 93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21" name="TextBox 93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22" name="TextBox 93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23" name="TextBox 93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24" name="TextBox 94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25" name="TextBox 94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26" name="TextBox 94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27" name="TextBox 94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28" name="TextBox 94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29" name="TextBox 94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30" name="TextBox 94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31" name="TextBox 94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32" name="TextBox 94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33" name="TextBox 94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34" name="TextBox 95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35" name="TextBox 95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36" name="TextBox 95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37" name="TextBox 95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38" name="TextBox 95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39" name="TextBox 95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40" name="TextBox 95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41" name="TextBox 95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42" name="TextBox 95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43" name="TextBox 95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44" name="TextBox 96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45" name="TextBox 96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46" name="TextBox 96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47" name="TextBox 96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48" name="TextBox 96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49" name="TextBox 96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50" name="TextBox 96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51" name="TextBox 96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52" name="TextBox 96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53" name="TextBox 96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54" name="TextBox 97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55" name="TextBox 97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56" name="TextBox 97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57" name="TextBox 97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58" name="TextBox 97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59" name="TextBox 97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60" name="TextBox 97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61" name="TextBox 97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62" name="TextBox 97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63" name="TextBox 97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64" name="TextBox 98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65" name="TextBox 98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66" name="TextBox 98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67" name="TextBox 98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68" name="TextBox 98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69" name="TextBox 98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70" name="TextBox 98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71" name="TextBox 98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72" name="TextBox 98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73" name="TextBox 98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74" name="TextBox 99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75" name="TextBox 99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76" name="TextBox 99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77" name="TextBox 99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78" name="TextBox 99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79" name="TextBox 99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80" name="TextBox 99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81" name="TextBox 99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82" name="TextBox 99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83" name="TextBox 99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84" name="TextBox 100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85" name="TextBox 100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86" name="TextBox 100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87" name="TextBox 100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88" name="TextBox 100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89" name="TextBox 100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90" name="TextBox 100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91" name="TextBox 100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92" name="TextBox 100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93" name="TextBox 100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94" name="TextBox 101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95" name="TextBox 101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96" name="TextBox 101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97" name="TextBox 101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298" name="TextBox 101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299" name="TextBox 101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00" name="TextBox 101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01" name="TextBox 101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02" name="TextBox 101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03" name="TextBox 101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04" name="TextBox 102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05" name="TextBox 102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06" name="TextBox 102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07" name="TextBox 102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08" name="TextBox 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09" name="TextBox 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10" name="TextBox 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11" name="TextBox 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12" name="TextBox 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13" name="TextBox 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14" name="TextBox 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15" name="TextBox 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16" name="TextBox 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17" name="TextBox 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18" name="TextBox 1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19" name="TextBox 1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20" name="TextBox 1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21" name="TextBox 1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22" name="TextBox 1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23" name="TextBox 1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24" name="TextBox 1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25" name="TextBox 1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26" name="TextBox 1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27" name="TextBox 1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28" name="TextBox 2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29" name="TextBox 2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30" name="TextBox 2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31" name="TextBox 2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32" name="TextBox 2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33" name="TextBox 2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34" name="TextBox 2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35" name="TextBox 2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36" name="TextBox 2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37" name="TextBox 2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38" name="TextBox 3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39" name="TextBox 3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40" name="TextBox 3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41" name="TextBox 3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42" name="TextBox 3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43" name="TextBox 3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44" name="TextBox 3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45" name="TextBox 3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46" name="TextBox 3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47" name="TextBox 3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48" name="TextBox 4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49" name="TextBox 4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50" name="TextBox 4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51" name="TextBox 4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52" name="TextBox 4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53" name="TextBox 4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54" name="TextBox 4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55" name="TextBox 4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56" name="TextBox 4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57" name="TextBox 4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58" name="TextBox 5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59" name="TextBox 5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60" name="TextBox 5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61" name="TextBox 5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62" name="TextBox 5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63" name="TextBox 5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64" name="TextBox 5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65" name="TextBox 5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66" name="TextBox 5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67" name="TextBox 5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68" name="TextBox 6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69" name="TextBox 6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70" name="TextBox 6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71" name="TextBox 6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72" name="TextBox 6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73" name="TextBox 6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74" name="TextBox 6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75" name="TextBox 6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76" name="TextBox 6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77" name="TextBox 6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78" name="TextBox 7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79" name="TextBox 7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80" name="TextBox 7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81" name="TextBox 7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82" name="TextBox 7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83" name="TextBox 7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84" name="TextBox 7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85" name="TextBox 7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86" name="TextBox 7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87" name="TextBox 7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88" name="TextBox 8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89" name="TextBox 8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90" name="TextBox 8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91" name="TextBox 8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92" name="TextBox 8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93" name="TextBox 8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94" name="TextBox 8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95" name="TextBox 8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96" name="TextBox 8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97" name="TextBox 8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398" name="TextBox 9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399" name="TextBox 9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00" name="TextBox 9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01" name="TextBox 9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02" name="TextBox 9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03" name="TextBox 9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04" name="TextBox 9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05" name="TextBox 9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06" name="TextBox 9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07" name="TextBox 9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08" name="TextBox 10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09" name="TextBox 10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10" name="TextBox 10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11" name="TextBox 10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12" name="TextBox 10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13" name="TextBox 10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14" name="TextBox 10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15" name="TextBox 10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16" name="TextBox 10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17" name="TextBox 10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18" name="TextBox 11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19" name="TextBox 11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20" name="TextBox 11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21" name="TextBox 11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22" name="TextBox 11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23" name="TextBox 11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24" name="TextBox 11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25" name="TextBox 11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26" name="TextBox 11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27" name="TextBox 11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28" name="TextBox 12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29" name="TextBox 12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30" name="TextBox 12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31" name="TextBox 12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32" name="TextBox 12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33" name="TextBox 12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34" name="TextBox 12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35" name="TextBox 12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36" name="TextBox 12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37" name="TextBox 12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38" name="TextBox 13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39" name="TextBox 13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40" name="TextBox 13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41" name="TextBox 13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42" name="TextBox 13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43" name="TextBox 13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44" name="TextBox 13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45" name="TextBox 13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46" name="TextBox 13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47" name="TextBox 13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48" name="TextBox 14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49" name="TextBox 14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50" name="TextBox 14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51" name="TextBox 14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52" name="TextBox 14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53" name="TextBox 14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54" name="TextBox 14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55" name="TextBox 14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56" name="TextBox 14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57" name="TextBox 14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58" name="TextBox 15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59" name="TextBox 15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60" name="TextBox 15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61" name="TextBox 15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62" name="TextBox 15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63" name="TextBox 15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64" name="TextBox 15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65" name="TextBox 15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66" name="TextBox 15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67" name="TextBox 15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68" name="TextBox 16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69" name="TextBox 16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70" name="TextBox 16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71" name="TextBox 16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72" name="TextBox 16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73" name="TextBox 16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74" name="TextBox 16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75" name="TextBox 16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76" name="TextBox 16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77" name="TextBox 16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78" name="TextBox 17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79" name="TextBox 17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80" name="TextBox 17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81" name="TextBox 17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82" name="TextBox 17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83" name="TextBox 17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84" name="TextBox 17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85" name="TextBox 17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86" name="TextBox 17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87" name="TextBox 17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88" name="TextBox 18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89" name="TextBox 18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90" name="TextBox 18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91" name="TextBox 18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92" name="TextBox 18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93" name="TextBox 18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94" name="TextBox 18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95" name="TextBox 18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96" name="TextBox 18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97" name="TextBox 18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498" name="TextBox 19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499" name="TextBox 19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00" name="TextBox 19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01" name="TextBox 19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02" name="TextBox 19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03" name="TextBox 19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04" name="TextBox 19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05" name="TextBox 19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06" name="TextBox 19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07" name="TextBox 19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08" name="TextBox 20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09" name="TextBox 20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10" name="TextBox 20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11" name="TextBox 20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12" name="TextBox 20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13" name="TextBox 20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14" name="TextBox 20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15" name="TextBox 20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16" name="TextBox 20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17" name="TextBox 20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18" name="TextBox 21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19" name="TextBox 21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20" name="TextBox 21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21" name="TextBox 21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22" name="TextBox 21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23" name="TextBox 21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24" name="TextBox 21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25" name="TextBox 21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26" name="TextBox 21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27" name="TextBox 21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28" name="TextBox 22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29" name="TextBox 22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30" name="TextBox 22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31" name="TextBox 22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32" name="TextBox 22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33" name="TextBox 22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34" name="TextBox 22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35" name="TextBox 22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36" name="TextBox 22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37" name="TextBox 22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38" name="TextBox 23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39" name="TextBox 23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40" name="TextBox 23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41" name="TextBox 23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42" name="TextBox 23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43" name="TextBox 23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44" name="TextBox 23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45" name="TextBox 23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46" name="TextBox 23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47" name="TextBox 23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48" name="TextBox 24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49" name="TextBox 24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50" name="TextBox 24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51" name="TextBox 24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52" name="TextBox 24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53" name="TextBox 24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54" name="TextBox 24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55" name="TextBox 24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56" name="TextBox 24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57" name="TextBox 24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58" name="TextBox 25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59" name="TextBox 25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60" name="TextBox 25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61" name="TextBox 25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62" name="TextBox 25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63" name="TextBox 25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64" name="TextBox 25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65" name="TextBox 25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66" name="TextBox 25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67" name="TextBox 25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68" name="TextBox 26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69" name="TextBox 26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70" name="TextBox 26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71" name="TextBox 26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72" name="TextBox 26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73" name="TextBox 26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74" name="TextBox 26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75" name="TextBox 26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76" name="TextBox 26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77" name="TextBox 26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78" name="TextBox 27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79" name="TextBox 27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80" name="TextBox 27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81" name="TextBox 27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82" name="TextBox 27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83" name="TextBox 27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84" name="TextBox 27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85" name="TextBox 27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86" name="TextBox 27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87" name="TextBox 27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88" name="TextBox 28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89" name="TextBox 28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90" name="TextBox 28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91" name="TextBox 28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92" name="TextBox 28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93" name="TextBox 28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94" name="TextBox 28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95" name="TextBox 28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96" name="TextBox 28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597" name="TextBox 28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98" name="TextBox 29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599" name="TextBox 29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00" name="TextBox 29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01" name="TextBox 29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02" name="TextBox 29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03" name="TextBox 29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04" name="TextBox 29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05" name="TextBox 29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06" name="TextBox 29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07" name="TextBox 29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08" name="TextBox 30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09" name="TextBox 30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10" name="TextBox 30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11" name="TextBox 30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12" name="TextBox 30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13" name="TextBox 30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14" name="TextBox 30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15" name="TextBox 30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16" name="TextBox 30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17" name="TextBox 30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18" name="TextBox 31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19" name="TextBox 31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20" name="TextBox 31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21" name="TextBox 31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22" name="TextBox 31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23" name="TextBox 31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24" name="TextBox 31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25" name="TextBox 31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26" name="TextBox 31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27" name="TextBox 31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28" name="TextBox 32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29" name="TextBox 32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30" name="TextBox 32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31" name="TextBox 32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32" name="TextBox 32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33" name="TextBox 32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34" name="TextBox 32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35" name="TextBox 32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36" name="TextBox 32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37" name="TextBox 32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38" name="TextBox 33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39" name="TextBox 33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40" name="TextBox 33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41" name="TextBox 33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42" name="TextBox 33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43" name="TextBox 33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44" name="TextBox 33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45" name="TextBox 33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46" name="TextBox 33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47" name="TextBox 33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48" name="TextBox 34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49" name="TextBox 34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50" name="TextBox 34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51" name="TextBox 34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52" name="TextBox 34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53" name="TextBox 34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54" name="TextBox 34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55" name="TextBox 34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56" name="TextBox 34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57" name="TextBox 34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58" name="TextBox 35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59" name="TextBox 35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60" name="TextBox 35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61" name="TextBox 35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62" name="TextBox 35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63" name="TextBox 35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64" name="TextBox 35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65" name="TextBox 35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66" name="TextBox 35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67" name="TextBox 35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68" name="TextBox 36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69" name="TextBox 36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70" name="TextBox 36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71" name="TextBox 36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72" name="TextBox 36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73" name="TextBox 36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74" name="TextBox 36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75" name="TextBox 36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76" name="TextBox 36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77" name="TextBox 36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78" name="TextBox 37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79" name="TextBox 37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80" name="TextBox 37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81" name="TextBox 37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82" name="TextBox 37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83" name="TextBox 37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84" name="TextBox 37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85" name="TextBox 37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86" name="TextBox 37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87" name="TextBox 37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88" name="TextBox 38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89" name="TextBox 38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90" name="TextBox 38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91" name="TextBox 38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92" name="TextBox 38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93" name="TextBox 38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94" name="TextBox 38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95" name="TextBox 38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96" name="TextBox 38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97" name="TextBox 38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698" name="TextBox 39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699" name="TextBox 39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00" name="TextBox 39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01" name="TextBox 39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02" name="TextBox 39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03" name="TextBox 39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04" name="TextBox 39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05" name="TextBox 39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06" name="TextBox 39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07" name="TextBox 39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08" name="TextBox 40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09" name="TextBox 40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10" name="TextBox 40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11" name="TextBox 40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12" name="TextBox 40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13" name="TextBox 40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14" name="TextBox 40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15" name="TextBox 40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16" name="TextBox 40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17" name="TextBox 40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18" name="TextBox 41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19" name="TextBox 41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20" name="TextBox 41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21" name="TextBox 41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22" name="TextBox 41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23" name="TextBox 41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24" name="TextBox 41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25" name="TextBox 41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26" name="TextBox 41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27" name="TextBox 41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28" name="TextBox 42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29" name="TextBox 42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30" name="TextBox 42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31" name="TextBox 42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32" name="TextBox 42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33" name="TextBox 42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34" name="TextBox 42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35" name="TextBox 42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36" name="TextBox 42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37" name="TextBox 42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38" name="TextBox 43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39" name="TextBox 43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40" name="TextBox 43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41" name="TextBox 43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42" name="TextBox 43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43" name="TextBox 43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44" name="TextBox 43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45" name="TextBox 43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46" name="TextBox 43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47" name="TextBox 43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48" name="TextBox 44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49" name="TextBox 44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50" name="TextBox 44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51" name="TextBox 44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52" name="TextBox 44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53" name="TextBox 44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54" name="TextBox 44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55" name="TextBox 44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56" name="TextBox 44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57" name="TextBox 44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58" name="TextBox 45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59" name="TextBox 45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60" name="TextBox 45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61" name="TextBox 45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62" name="TextBox 45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63" name="TextBox 45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64" name="TextBox 45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65" name="TextBox 45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66" name="TextBox 45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67" name="TextBox 45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68" name="TextBox 46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69" name="TextBox 46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70" name="TextBox 46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71" name="TextBox 46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72" name="TextBox 46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73" name="TextBox 46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74" name="TextBox 46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75" name="TextBox 46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76" name="TextBox 46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77" name="TextBox 46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78" name="TextBox 47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79" name="TextBox 47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80" name="TextBox 47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81" name="TextBox 47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82" name="TextBox 47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83" name="TextBox 47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84" name="TextBox 47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85" name="TextBox 47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86" name="TextBox 47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87" name="TextBox 47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88" name="TextBox 48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89" name="TextBox 48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90" name="TextBox 48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91" name="TextBox 48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92" name="TextBox 48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93" name="TextBox 48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94" name="TextBox 48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95" name="TextBox 48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96" name="TextBox 48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97" name="TextBox 48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798" name="TextBox 49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799" name="TextBox 49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00" name="TextBox 49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01" name="TextBox 49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02" name="TextBox 49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03" name="TextBox 49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04" name="TextBox 49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05" name="TextBox 49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06" name="TextBox 49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07" name="TextBox 49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08" name="TextBox 50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09" name="TextBox 50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10" name="TextBox 50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11" name="TextBox 50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12" name="TextBox 50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13" name="TextBox 50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14" name="TextBox 50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15" name="TextBox 50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16" name="TextBox 50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17" name="TextBox 50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18" name="TextBox 51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19" name="TextBox 51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20" name="TextBox 51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21" name="TextBox 51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22" name="TextBox 51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23" name="TextBox 51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24" name="TextBox 51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25" name="TextBox 51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26" name="TextBox 51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27" name="TextBox 51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28" name="TextBox 52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29" name="TextBox 52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30" name="TextBox 52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31" name="TextBox 52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32" name="TextBox 52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33" name="TextBox 52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34" name="TextBox 52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35" name="TextBox 52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36" name="TextBox 52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37" name="TextBox 52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38" name="TextBox 53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39" name="TextBox 53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40" name="TextBox 53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41" name="TextBox 53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42" name="TextBox 53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43" name="TextBox 53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44" name="TextBox 53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45" name="TextBox 53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46" name="TextBox 53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47" name="TextBox 53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48" name="TextBox 54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49" name="TextBox 54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50" name="TextBox 54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51" name="TextBox 54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52" name="TextBox 54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53" name="TextBox 54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54" name="TextBox 54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55" name="TextBox 54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56" name="TextBox 54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57" name="TextBox 54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58" name="TextBox 55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59" name="TextBox 55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60" name="TextBox 55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61" name="TextBox 55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62" name="TextBox 55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63" name="TextBox 55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64" name="TextBox 55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65" name="TextBox 55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66" name="TextBox 55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67" name="TextBox 55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68" name="TextBox 56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69" name="TextBox 56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70" name="TextBox 56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71" name="TextBox 56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72" name="TextBox 56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73" name="TextBox 56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74" name="TextBox 56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75" name="TextBox 56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76" name="TextBox 56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77" name="TextBox 56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78" name="TextBox 57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79" name="TextBox 57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80" name="TextBox 57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81" name="TextBox 57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82" name="TextBox 57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83" name="TextBox 57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84" name="TextBox 57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85" name="TextBox 57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86" name="TextBox 57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87" name="TextBox 57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88" name="TextBox 58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89" name="TextBox 58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90" name="TextBox 58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91" name="TextBox 58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92" name="TextBox 58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93" name="TextBox 58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94" name="TextBox 58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95" name="TextBox 58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96" name="TextBox 58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897" name="TextBox 58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98" name="TextBox 59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899" name="TextBox 59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00" name="TextBox 59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01" name="TextBox 59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02" name="TextBox 59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03" name="TextBox 59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04" name="TextBox 59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05" name="TextBox 59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06" name="TextBox 59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07" name="TextBox 59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08" name="TextBox 60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09" name="TextBox 60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10" name="TextBox 60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11" name="TextBox 60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12" name="TextBox 60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13" name="TextBox 60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14" name="TextBox 60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15" name="TextBox 60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16" name="TextBox 60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17" name="TextBox 60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18" name="TextBox 61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19" name="TextBox 61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20" name="TextBox 61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21" name="TextBox 61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22" name="TextBox 61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23" name="TextBox 61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24" name="TextBox 61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25" name="TextBox 61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26" name="TextBox 61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27" name="TextBox 61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28" name="TextBox 62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29" name="TextBox 62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30" name="TextBox 62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31" name="TextBox 62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32" name="TextBox 62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33" name="TextBox 62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34" name="TextBox 62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35" name="TextBox 62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36" name="TextBox 62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37" name="TextBox 62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38" name="TextBox 63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39" name="TextBox 63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40" name="TextBox 63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41" name="TextBox 63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42" name="TextBox 63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43" name="TextBox 63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44" name="TextBox 63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45" name="TextBox 637"/>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46" name="TextBox 63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47" name="TextBox 63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48" name="TextBox 640"/>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49" name="TextBox 64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50" name="TextBox 64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51" name="TextBox 643"/>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52" name="TextBox 64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53" name="TextBox 64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54" name="TextBox 646"/>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55" name="TextBox 64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56" name="TextBox 64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57" name="TextBox 64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58" name="TextBox 65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59" name="TextBox 65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60" name="TextBox 652"/>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61" name="TextBox 65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62" name="TextBox 65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63" name="TextBox 655"/>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64" name="TextBox 65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65" name="TextBox 65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66" name="TextBox 65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67" name="TextBox 65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68" name="TextBox 66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69" name="TextBox 66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70" name="TextBox 66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71" name="TextBox 66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72" name="TextBox 664"/>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73" name="TextBox 66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74" name="TextBox 66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75" name="TextBox 66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76" name="TextBox 668"/>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77" name="TextBox 669"/>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78" name="TextBox 67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79" name="TextBox 671"/>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80" name="TextBox 67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81" name="TextBox 673"/>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82" name="TextBox 674"/>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83" name="TextBox 675"/>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84" name="TextBox 676"/>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85" name="TextBox 677"/>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86" name="TextBox 678"/>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97</xdr:row>
      <xdr:rowOff>0</xdr:rowOff>
    </xdr:from>
    <xdr:ext cx="95250" cy="171450"/>
    <xdr:sp fLocksText="0">
      <xdr:nvSpPr>
        <xdr:cNvPr id="987" name="TextBox 679"/>
        <xdr:cNvSpPr txBox="1">
          <a:spLocks noChangeArrowheads="1"/>
        </xdr:cNvSpPr>
      </xdr:nvSpPr>
      <xdr:spPr>
        <a:xfrm>
          <a:off x="7086600" y="84105750"/>
          <a:ext cx="95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88" name="TextBox 680"/>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89" name="TextBox 681"/>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97</xdr:row>
      <xdr:rowOff>0</xdr:rowOff>
    </xdr:from>
    <xdr:ext cx="104775" cy="171450"/>
    <xdr:sp fLocksText="0">
      <xdr:nvSpPr>
        <xdr:cNvPr id="990" name="TextBox 682"/>
        <xdr:cNvSpPr txBox="1">
          <a:spLocks noChangeArrowheads="1"/>
        </xdr:cNvSpPr>
      </xdr:nvSpPr>
      <xdr:spPr>
        <a:xfrm>
          <a:off x="7143750"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991" name="TextBox 683"/>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992" name="TextBox 684"/>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993" name="TextBox 685"/>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994" name="TextBox 686"/>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995" name="TextBox 687"/>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996" name="TextBox 688"/>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997" name="TextBox 689"/>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998" name="TextBox 690"/>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999" name="TextBox 691"/>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00" name="TextBox 692"/>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01" name="TextBox 693"/>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02" name="TextBox 694"/>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03" name="TextBox 695"/>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04" name="TextBox 696"/>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05" name="TextBox 697"/>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06" name="TextBox 698"/>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07" name="TextBox 699"/>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08" name="TextBox 700"/>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09" name="TextBox 701"/>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10" name="TextBox 702"/>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11" name="TextBox 703"/>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12" name="TextBox 704"/>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13" name="TextBox 705"/>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14" name="TextBox 706"/>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15" name="TextBox 707"/>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16" name="TextBox 708"/>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17" name="TextBox 709"/>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18" name="TextBox 710"/>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19" name="TextBox 711"/>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20" name="TextBox 712"/>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21" name="TextBox 713"/>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22" name="TextBox 714"/>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23" name="TextBox 715"/>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24" name="TextBox 716"/>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25" name="TextBox 717"/>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26" name="TextBox 718"/>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27" name="TextBox 719"/>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28" name="TextBox 720"/>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29" name="TextBox 721"/>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30" name="TextBox 722"/>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31" name="TextBox 723"/>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32" name="TextBox 724"/>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33" name="TextBox 725"/>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34" name="TextBox 726"/>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35" name="TextBox 727"/>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36" name="TextBox 728"/>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37" name="TextBox 729"/>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38" name="TextBox 730"/>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39" name="TextBox 731"/>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40" name="TextBox 732"/>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41" name="TextBox 733"/>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42" name="TextBox 734"/>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43" name="TextBox 735"/>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44" name="TextBox 736"/>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45" name="TextBox 737"/>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46" name="TextBox 738"/>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47" name="TextBox 739"/>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48" name="TextBox 740"/>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49" name="TextBox 741"/>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50" name="TextBox 742"/>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51" name="TextBox 743"/>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52" name="TextBox 744"/>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53" name="TextBox 745"/>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54" name="TextBox 746"/>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55" name="TextBox 747"/>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97</xdr:row>
      <xdr:rowOff>0</xdr:rowOff>
    </xdr:from>
    <xdr:ext cx="104775" cy="171450"/>
    <xdr:sp fLocksText="0">
      <xdr:nvSpPr>
        <xdr:cNvPr id="1056" name="TextBox 748"/>
        <xdr:cNvSpPr txBox="1">
          <a:spLocks noChangeArrowheads="1"/>
        </xdr:cNvSpPr>
      </xdr:nvSpPr>
      <xdr:spPr>
        <a:xfrm>
          <a:off x="7362825" y="84105750"/>
          <a:ext cx="1047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57" name="TextBox 74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58" name="TextBox 75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059" name="TextBox 751"/>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60" name="TextBox 75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61" name="TextBox 75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062" name="TextBox 754"/>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63" name="TextBox 75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64" name="TextBox 75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065" name="TextBox 757"/>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66" name="TextBox 75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67" name="TextBox 75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068" name="TextBox 760"/>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69" name="TextBox 76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70" name="TextBox 76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071" name="TextBox 763"/>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72" name="TextBox 76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73" name="TextBox 76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074" name="TextBox 766"/>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75" name="TextBox 76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76" name="TextBox 76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077" name="TextBox 769"/>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78" name="TextBox 77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79" name="TextBox 77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080" name="TextBox 772"/>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81" name="TextBox 77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82" name="TextBox 77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083" name="TextBox 775"/>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84" name="TextBox 77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85" name="TextBox 77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086" name="TextBox 778"/>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87" name="TextBox 77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88" name="TextBox 78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089" name="TextBox 781"/>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90" name="TextBox 78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91" name="TextBox 78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092" name="TextBox 784"/>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93" name="TextBox 78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94" name="TextBox 78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095" name="TextBox 787"/>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96" name="TextBox 78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97" name="TextBox 78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098" name="TextBox 790"/>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099" name="TextBox 79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00" name="TextBox 79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01" name="TextBox 793"/>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02" name="TextBox 79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03" name="TextBox 79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04" name="TextBox 796"/>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05" name="TextBox 79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06" name="TextBox 79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07" name="TextBox 799"/>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08" name="TextBox 80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09" name="TextBox 80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10" name="TextBox 802"/>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11" name="TextBox 80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12" name="TextBox 80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13" name="TextBox 805"/>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14" name="TextBox 80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15" name="TextBox 80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16" name="TextBox 808"/>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17" name="TextBox 80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18" name="TextBox 81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19" name="TextBox 811"/>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20" name="TextBox 81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21" name="TextBox 81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22" name="TextBox 814"/>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23" name="TextBox 81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24" name="TextBox 81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25" name="TextBox 817"/>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26" name="TextBox 81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27" name="TextBox 81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28" name="TextBox 820"/>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29" name="TextBox 82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30" name="TextBox 82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31" name="TextBox 823"/>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32" name="TextBox 82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33" name="TextBox 82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34" name="TextBox 826"/>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35" name="TextBox 82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36" name="TextBox 82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37" name="TextBox 829"/>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38" name="TextBox 83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39" name="TextBox 83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40" name="TextBox 832"/>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41" name="TextBox 83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42" name="TextBox 83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43" name="TextBox 835"/>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44" name="TextBox 83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45" name="TextBox 83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46" name="TextBox 838"/>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47" name="TextBox 83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48" name="TextBox 84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49" name="TextBox 841"/>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50" name="TextBox 84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51" name="TextBox 84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52" name="TextBox 844"/>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53" name="TextBox 84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54" name="TextBox 84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55" name="TextBox 847"/>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56" name="TextBox 84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57" name="TextBox 84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58" name="TextBox 850"/>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59" name="TextBox 85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60" name="TextBox 85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61" name="TextBox 853"/>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62" name="TextBox 85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63" name="TextBox 85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64" name="TextBox 856"/>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65" name="TextBox 85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66" name="TextBox 85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67" name="TextBox 859"/>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68" name="TextBox 86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69" name="TextBox 86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70" name="TextBox 862"/>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71" name="TextBox 86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72" name="TextBox 86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73" name="TextBox 865"/>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74" name="TextBox 86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75" name="TextBox 86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76" name="TextBox 868"/>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77" name="TextBox 86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78" name="TextBox 87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79" name="TextBox 871"/>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80" name="TextBox 87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81" name="TextBox 87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82" name="TextBox 874"/>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83" name="TextBox 87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84" name="TextBox 87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85" name="TextBox 877"/>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86" name="TextBox 87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87" name="TextBox 87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88" name="TextBox 880"/>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89" name="TextBox 88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90" name="TextBox 88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91" name="TextBox 883"/>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92" name="TextBox 88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93" name="TextBox 88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94" name="TextBox 886"/>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95" name="TextBox 88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96" name="TextBox 88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197" name="TextBox 889"/>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98" name="TextBox 89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199" name="TextBox 89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00" name="TextBox 892"/>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01" name="TextBox 89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02" name="TextBox 89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03" name="TextBox 895"/>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04" name="TextBox 89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05" name="TextBox 89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06" name="TextBox 898"/>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07" name="TextBox 89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08" name="TextBox 90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09" name="TextBox 901"/>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10" name="TextBox 90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11" name="TextBox 90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12" name="TextBox 904"/>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13" name="TextBox 90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14" name="TextBox 90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15" name="TextBox 907"/>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16" name="TextBox 90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17" name="TextBox 90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18" name="TextBox 910"/>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19" name="TextBox 91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20" name="TextBox 91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21" name="TextBox 913"/>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22" name="TextBox 91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23" name="TextBox 91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24" name="TextBox 916"/>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25" name="TextBox 91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26" name="TextBox 91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27" name="TextBox 919"/>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28" name="TextBox 92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29" name="TextBox 92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30" name="TextBox 922"/>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31" name="TextBox 92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32" name="TextBox 92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33" name="TextBox 925"/>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34" name="TextBox 92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35" name="TextBox 92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36" name="TextBox 928"/>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37" name="TextBox 92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38" name="TextBox 93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39" name="TextBox 931"/>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40" name="TextBox 93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41" name="TextBox 93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42" name="TextBox 934"/>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43" name="TextBox 93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44" name="TextBox 93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45" name="TextBox 937"/>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46" name="TextBox 93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47" name="TextBox 93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48" name="TextBox 940"/>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49" name="TextBox 94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50" name="TextBox 94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51" name="TextBox 943"/>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52" name="TextBox 94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53" name="TextBox 94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54" name="TextBox 946"/>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55" name="TextBox 94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56" name="TextBox 94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57" name="TextBox 949"/>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58" name="TextBox 95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59" name="TextBox 95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60" name="TextBox 952"/>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61" name="TextBox 95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62" name="TextBox 95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63" name="TextBox 955"/>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64" name="TextBox 95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65" name="TextBox 95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66" name="TextBox 958"/>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67" name="TextBox 95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68" name="TextBox 96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69" name="TextBox 961"/>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70" name="TextBox 96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71" name="TextBox 96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72" name="TextBox 964"/>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73" name="TextBox 96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74" name="TextBox 96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75" name="TextBox 967"/>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76" name="TextBox 96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77" name="TextBox 96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78" name="TextBox 970"/>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79" name="TextBox 97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80" name="TextBox 97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81" name="TextBox 973"/>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82" name="TextBox 97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83" name="TextBox 97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84" name="TextBox 976"/>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85" name="TextBox 97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86" name="TextBox 97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87" name="TextBox 979"/>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88" name="TextBox 98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89" name="TextBox 98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90" name="TextBox 982"/>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91" name="TextBox 98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92" name="TextBox 98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93" name="TextBox 985"/>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94" name="TextBox 98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95" name="TextBox 98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96" name="TextBox 988"/>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97" name="TextBox 98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298" name="TextBox 99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299" name="TextBox 991"/>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00" name="TextBox 99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01" name="TextBox 99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02" name="TextBox 994"/>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03" name="TextBox 99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04" name="TextBox 99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05" name="TextBox 997"/>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06" name="TextBox 99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07" name="TextBox 99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08" name="TextBox 1000"/>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09" name="TextBox 100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10" name="TextBox 100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11" name="TextBox 1003"/>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12" name="TextBox 100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13" name="TextBox 100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14" name="TextBox 1006"/>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15" name="TextBox 100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16" name="TextBox 100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17" name="TextBox 1009"/>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18" name="TextBox 101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19" name="TextBox 101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20" name="TextBox 1012"/>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21" name="TextBox 101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22" name="TextBox 101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23" name="TextBox 1015"/>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24" name="TextBox 101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25" name="TextBox 101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26" name="TextBox 1018"/>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27" name="TextBox 101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28" name="TextBox 102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29" name="TextBox 1021"/>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30" name="TextBox 102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31" name="TextBox 102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32" name="TextBox 0"/>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33" name="TextBox 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34" name="TextBox 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35" name="TextBox 3"/>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36" name="TextBox 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37" name="TextBox 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38" name="TextBox 6"/>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39" name="TextBox 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40" name="TextBox 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41" name="TextBox 9"/>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42" name="TextBox 1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43" name="TextBox 1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44" name="TextBox 12"/>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45" name="TextBox 1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46" name="TextBox 1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47" name="TextBox 15"/>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48" name="TextBox 1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49" name="TextBox 1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50" name="TextBox 18"/>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51" name="TextBox 1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52" name="TextBox 2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53" name="TextBox 21"/>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54" name="TextBox 2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55" name="TextBox 2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56" name="TextBox 24"/>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57" name="TextBox 2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58" name="TextBox 2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59" name="TextBox 27"/>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60" name="TextBox 2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61" name="TextBox 29"/>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62" name="TextBox 30"/>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63" name="TextBox 3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64" name="TextBox 32"/>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65" name="TextBox 33"/>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66" name="TextBox 3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67" name="TextBox 35"/>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68" name="TextBox 36"/>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69" name="TextBox 3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70" name="TextBox 38"/>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71" name="TextBox 39"/>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72" name="TextBox 40"/>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73" name="TextBox 41"/>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74" name="TextBox 42"/>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75" name="TextBox 43"/>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76" name="TextBox 44"/>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77" name="TextBox 45"/>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78" name="TextBox 46"/>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125</xdr:row>
      <xdr:rowOff>0</xdr:rowOff>
    </xdr:from>
    <xdr:ext cx="104775" cy="152400"/>
    <xdr:sp fLocksText="0">
      <xdr:nvSpPr>
        <xdr:cNvPr id="1379" name="TextBox 47"/>
        <xdr:cNvSpPr txBox="1">
          <a:spLocks noChangeArrowheads="1"/>
        </xdr:cNvSpPr>
      </xdr:nvSpPr>
      <xdr:spPr>
        <a:xfrm>
          <a:off x="7143750"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125</xdr:row>
      <xdr:rowOff>0</xdr:rowOff>
    </xdr:from>
    <xdr:ext cx="95250" cy="152400"/>
    <xdr:sp fLocksText="0">
      <xdr:nvSpPr>
        <xdr:cNvPr id="1380" name="TextBox 48"/>
        <xdr:cNvSpPr txBox="1">
          <a:spLocks noChangeArrowheads="1"/>
        </xdr:cNvSpPr>
      </xdr:nvSpPr>
      <xdr:spPr>
        <a:xfrm>
          <a:off x="7086600" y="10871835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381" name="TextBox 4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382" name="TextBox 5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383" name="TextBox 51"/>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384" name="TextBox 5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385" name="TextBox 5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386" name="TextBox 54"/>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387" name="TextBox 5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388" name="TextBox 5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389" name="TextBox 57"/>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390" name="TextBox 5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391" name="TextBox 5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392" name="TextBox 60"/>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393" name="TextBox 6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394" name="TextBox 6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395" name="TextBox 63"/>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396" name="TextBox 6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397" name="TextBox 6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398" name="TextBox 66"/>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399" name="TextBox 6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00" name="TextBox 6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01" name="TextBox 69"/>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02" name="TextBox 7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03" name="TextBox 7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04" name="TextBox 72"/>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05" name="TextBox 7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06" name="TextBox 7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07" name="TextBox 75"/>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08" name="TextBox 7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09" name="TextBox 7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10" name="TextBox 78"/>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11" name="TextBox 7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12" name="TextBox 8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13" name="TextBox 81"/>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14" name="TextBox 8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15" name="TextBox 8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16" name="TextBox 84"/>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17" name="TextBox 8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18" name="TextBox 8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19" name="TextBox 87"/>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20" name="TextBox 8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21" name="TextBox 8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22" name="TextBox 90"/>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23" name="TextBox 9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24" name="TextBox 9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25" name="TextBox 93"/>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26" name="TextBox 9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27" name="TextBox 9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28" name="TextBox 96"/>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29" name="TextBox 9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30" name="TextBox 9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31" name="TextBox 99"/>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32" name="TextBox 10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33" name="TextBox 10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34" name="TextBox 102"/>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35" name="TextBox 10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36" name="TextBox 10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37" name="TextBox 105"/>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38" name="TextBox 10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39" name="TextBox 10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40" name="TextBox 108"/>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41" name="TextBox 10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42" name="TextBox 11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43" name="TextBox 111"/>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44" name="TextBox 11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45" name="TextBox 11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46" name="TextBox 114"/>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47" name="TextBox 11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48" name="TextBox 11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49" name="TextBox 117"/>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50" name="TextBox 11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51" name="TextBox 11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52" name="TextBox 120"/>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53" name="TextBox 12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54" name="TextBox 12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55" name="TextBox 123"/>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56" name="TextBox 12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57" name="TextBox 12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58" name="TextBox 126"/>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59" name="TextBox 12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60" name="TextBox 12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61" name="TextBox 129"/>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62" name="TextBox 13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63" name="TextBox 13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64" name="TextBox 132"/>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65" name="TextBox 13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66" name="TextBox 13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67" name="TextBox 135"/>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68" name="TextBox 13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69" name="TextBox 13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70" name="TextBox 138"/>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71" name="TextBox 13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72" name="TextBox 14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73" name="TextBox 141"/>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74" name="TextBox 14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75" name="TextBox 14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76" name="TextBox 144"/>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77" name="TextBox 14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78" name="TextBox 14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79" name="TextBox 147"/>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80" name="TextBox 14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81" name="TextBox 14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82" name="TextBox 150"/>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83" name="TextBox 15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84" name="TextBox 15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85" name="TextBox 153"/>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86" name="TextBox 15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87" name="TextBox 15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88" name="TextBox 156"/>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89" name="TextBox 15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90" name="TextBox 15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91" name="TextBox 159"/>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92" name="TextBox 16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93" name="TextBox 16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94" name="TextBox 162"/>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95" name="TextBox 16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96" name="TextBox 16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497" name="TextBox 165"/>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98" name="TextBox 16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499" name="TextBox 16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00" name="TextBox 168"/>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01" name="TextBox 16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02" name="TextBox 17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03" name="TextBox 171"/>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04" name="TextBox 17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05" name="TextBox 17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06" name="TextBox 174"/>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07" name="TextBox 17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08" name="TextBox 17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09" name="TextBox 177"/>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10" name="TextBox 17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11" name="TextBox 17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12" name="TextBox 180"/>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13" name="TextBox 18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14" name="TextBox 18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15" name="TextBox 183"/>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16" name="TextBox 18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17" name="TextBox 18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18" name="TextBox 186"/>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19" name="TextBox 18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20" name="TextBox 18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21" name="TextBox 189"/>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22" name="TextBox 19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23" name="TextBox 19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24" name="TextBox 192"/>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25" name="TextBox 19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26" name="TextBox 19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27" name="TextBox 195"/>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28" name="TextBox 19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29" name="TextBox 19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30" name="TextBox 198"/>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31" name="TextBox 19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32" name="TextBox 20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33" name="TextBox 201"/>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34" name="TextBox 20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35" name="TextBox 20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36" name="TextBox 204"/>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37" name="TextBox 20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38" name="TextBox 20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39" name="TextBox 207"/>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40" name="TextBox 20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41" name="TextBox 20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42" name="TextBox 210"/>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43" name="TextBox 21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44" name="TextBox 21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45" name="TextBox 213"/>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46" name="TextBox 21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47" name="TextBox 21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48" name="TextBox 216"/>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49" name="TextBox 21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50" name="TextBox 21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51" name="TextBox 219"/>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52" name="TextBox 22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53" name="TextBox 22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54" name="TextBox 222"/>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55" name="TextBox 22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56" name="TextBox 22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57" name="TextBox 225"/>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58" name="TextBox 22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59" name="TextBox 22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60" name="TextBox 228"/>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61" name="TextBox 22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62" name="TextBox 23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63" name="TextBox 231"/>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64" name="TextBox 23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65" name="TextBox 23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66" name="TextBox 234"/>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67" name="TextBox 23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68" name="TextBox 23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69" name="TextBox 237"/>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70" name="TextBox 23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71" name="TextBox 23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72" name="TextBox 240"/>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73" name="TextBox 24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74" name="TextBox 24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75" name="TextBox 243"/>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76" name="TextBox 24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77" name="TextBox 24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78" name="TextBox 246"/>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79" name="TextBox 24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80" name="TextBox 24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81" name="TextBox 249"/>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82" name="TextBox 25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83" name="TextBox 25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84" name="TextBox 252"/>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85" name="TextBox 25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86" name="TextBox 25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87" name="TextBox 255"/>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88" name="TextBox 25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89" name="TextBox 25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90" name="TextBox 258"/>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91" name="TextBox 25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92" name="TextBox 26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93" name="TextBox 261"/>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94" name="TextBox 26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95" name="TextBox 26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96" name="TextBox 264"/>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97" name="TextBox 26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598" name="TextBox 26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599" name="TextBox 267"/>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00" name="TextBox 26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01" name="TextBox 26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02" name="TextBox 270"/>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03" name="TextBox 27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04" name="TextBox 27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05" name="TextBox 273"/>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06" name="TextBox 27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07" name="TextBox 27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08" name="TextBox 276"/>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09" name="TextBox 27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10" name="TextBox 27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11" name="TextBox 279"/>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12" name="TextBox 28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13" name="TextBox 28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14" name="TextBox 282"/>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15" name="TextBox 28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16" name="TextBox 28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17" name="TextBox 285"/>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18" name="TextBox 28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19" name="TextBox 28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20" name="TextBox 288"/>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21" name="TextBox 28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22" name="TextBox 29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23" name="TextBox 291"/>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24" name="TextBox 29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25" name="TextBox 29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26" name="TextBox 294"/>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27" name="TextBox 29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28" name="TextBox 29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29" name="TextBox 297"/>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30" name="TextBox 29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31" name="TextBox 29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32" name="TextBox 300"/>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33" name="TextBox 30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34" name="TextBox 30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35" name="TextBox 303"/>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36" name="TextBox 30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37" name="TextBox 30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38" name="TextBox 306"/>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39" name="TextBox 30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40" name="TextBox 30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41" name="TextBox 309"/>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42" name="TextBox 31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43" name="TextBox 31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44" name="TextBox 312"/>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45" name="TextBox 31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46" name="TextBox 31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47" name="TextBox 315"/>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48" name="TextBox 31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49" name="TextBox 31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50" name="TextBox 318"/>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51" name="TextBox 31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52" name="TextBox 32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53" name="TextBox 321"/>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54" name="TextBox 32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55" name="TextBox 32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56" name="TextBox 324"/>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57" name="TextBox 32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58" name="TextBox 32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59" name="TextBox 327"/>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60" name="TextBox 32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61" name="TextBox 32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62" name="TextBox 330"/>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63" name="TextBox 33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64" name="TextBox 33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65" name="TextBox 333"/>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66" name="TextBox 33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67" name="TextBox 33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68" name="TextBox 336"/>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69" name="TextBox 33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70" name="TextBox 33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71" name="TextBox 339"/>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72" name="TextBox 34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73" name="TextBox 34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74" name="TextBox 342"/>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75" name="TextBox 34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76" name="TextBox 34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77" name="TextBox 345"/>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78" name="TextBox 34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79" name="TextBox 34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80" name="TextBox 348"/>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81" name="TextBox 34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82" name="TextBox 35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83" name="TextBox 351"/>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84" name="TextBox 35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85" name="TextBox 353"/>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86" name="TextBox 354"/>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87" name="TextBox 35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88" name="TextBox 356"/>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89" name="TextBox 357"/>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90" name="TextBox 35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91" name="TextBox 359"/>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92" name="TextBox 360"/>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93" name="TextBox 36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94" name="TextBox 362"/>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95" name="TextBox 363"/>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96" name="TextBox 364"/>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97" name="TextBox 365"/>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698" name="TextBox 366"/>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699" name="TextBox 367"/>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700" name="TextBox 368"/>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701" name="TextBox 369"/>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702" name="TextBox 370"/>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126</xdr:row>
      <xdr:rowOff>0</xdr:rowOff>
    </xdr:from>
    <xdr:ext cx="104775" cy="123825"/>
    <xdr:sp fLocksText="0">
      <xdr:nvSpPr>
        <xdr:cNvPr id="1703" name="TextBox 371"/>
        <xdr:cNvSpPr txBox="1">
          <a:spLocks noChangeArrowheads="1"/>
        </xdr:cNvSpPr>
      </xdr:nvSpPr>
      <xdr:spPr>
        <a:xfrm>
          <a:off x="7143750" y="109804200"/>
          <a:ext cx="1047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126</xdr:row>
      <xdr:rowOff>0</xdr:rowOff>
    </xdr:from>
    <xdr:ext cx="95250" cy="123825"/>
    <xdr:sp fLocksText="0">
      <xdr:nvSpPr>
        <xdr:cNvPr id="1704" name="TextBox 372"/>
        <xdr:cNvSpPr txBox="1">
          <a:spLocks noChangeArrowheads="1"/>
        </xdr:cNvSpPr>
      </xdr:nvSpPr>
      <xdr:spPr>
        <a:xfrm>
          <a:off x="7086600" y="109804200"/>
          <a:ext cx="952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05" name="TextBox 373"/>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06" name="TextBox 374"/>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07" name="TextBox 375"/>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08" name="TextBox 376"/>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09" name="TextBox 377"/>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10" name="TextBox 378"/>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11" name="TextBox 379"/>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12" name="TextBox 380"/>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13" name="TextBox 381"/>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14" name="TextBox 382"/>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15" name="TextBox 383"/>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16" name="TextBox 384"/>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17" name="TextBox 385"/>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18" name="TextBox 386"/>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19" name="TextBox 387"/>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20" name="TextBox 388"/>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21" name="TextBox 389"/>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22" name="TextBox 390"/>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23" name="TextBox 391"/>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125</xdr:row>
      <xdr:rowOff>0</xdr:rowOff>
    </xdr:from>
    <xdr:ext cx="104775" cy="152400"/>
    <xdr:sp fLocksText="0">
      <xdr:nvSpPr>
        <xdr:cNvPr id="1724" name="TextBox 392"/>
        <xdr:cNvSpPr txBox="1">
          <a:spLocks noChangeArrowheads="1"/>
        </xdr:cNvSpPr>
      </xdr:nvSpPr>
      <xdr:spPr>
        <a:xfrm>
          <a:off x="7362825" y="108718350"/>
          <a:ext cx="1047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725" name="TextBox 393"/>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726" name="TextBox 394"/>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727" name="TextBox 395"/>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728" name="TextBox 396"/>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729" name="TextBox 397"/>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730" name="TextBox 398"/>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731" name="TextBox 399"/>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732" name="TextBox 400"/>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733" name="TextBox 401"/>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734" name="TextBox 402"/>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735" name="TextBox 403"/>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180975"/>
    <xdr:sp fLocksText="0">
      <xdr:nvSpPr>
        <xdr:cNvPr id="1736" name="TextBox 404"/>
        <xdr:cNvSpPr txBox="1">
          <a:spLocks noChangeArrowheads="1"/>
        </xdr:cNvSpPr>
      </xdr:nvSpPr>
      <xdr:spPr>
        <a:xfrm>
          <a:off x="7439025" y="48272700"/>
          <a:ext cx="1047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737" name="TextBox 405"/>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738" name="TextBox 406"/>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739" name="TextBox 407"/>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76200</xdr:colOff>
      <xdr:row>52</xdr:row>
      <xdr:rowOff>0</xdr:rowOff>
    </xdr:from>
    <xdr:ext cx="104775" cy="238125"/>
    <xdr:sp fLocksText="0">
      <xdr:nvSpPr>
        <xdr:cNvPr id="1740" name="TextBox 408"/>
        <xdr:cNvSpPr txBox="1">
          <a:spLocks noChangeArrowheads="1"/>
        </xdr:cNvSpPr>
      </xdr:nvSpPr>
      <xdr:spPr>
        <a:xfrm>
          <a:off x="7439025" y="4827270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41" name="TextBox 409"/>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42" name="TextBox 410"/>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43" name="TextBox 411"/>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44" name="TextBox 412"/>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45" name="TextBox 413"/>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46" name="TextBox 414"/>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47" name="TextBox 415"/>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48" name="TextBox 416"/>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49" name="TextBox 417"/>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50" name="TextBox 418"/>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51" name="TextBox 419"/>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52" name="TextBox 420"/>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53" name="TextBox 421"/>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54" name="TextBox 422"/>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55" name="TextBox 423"/>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56" name="TextBox 424"/>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57" name="TextBox 425"/>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58" name="TextBox 426"/>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59" name="TextBox 427"/>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60" name="TextBox 428"/>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61" name="TextBox 429"/>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62" name="TextBox 430"/>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63" name="TextBox 431"/>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64" name="TextBox 432"/>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65" name="TextBox 433"/>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66" name="TextBox 434"/>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67" name="TextBox 435"/>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68" name="TextBox 436"/>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69" name="TextBox 437"/>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70" name="TextBox 438"/>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71" name="TextBox 439"/>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72" name="TextBox 440"/>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73" name="TextBox 441"/>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74" name="TextBox 442"/>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75" name="TextBox 443"/>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76" name="TextBox 444"/>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77" name="TextBox 445"/>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78" name="TextBox 446"/>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79" name="TextBox 447"/>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80" name="TextBox 448"/>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81" name="TextBox 449"/>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82" name="TextBox 450"/>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83" name="TextBox 451"/>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84" name="TextBox 452"/>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85" name="TextBox 453"/>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86" name="TextBox 454"/>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87" name="TextBox 455"/>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88" name="TextBox 456"/>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89" name="TextBox 457"/>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90" name="TextBox 458"/>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91" name="TextBox 459"/>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92" name="TextBox 460"/>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93" name="TextBox 461"/>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94" name="TextBox 462"/>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95" name="TextBox 463"/>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96" name="TextBox 464"/>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97" name="TextBox 465"/>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798" name="TextBox 466"/>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799" name="TextBox 467"/>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00" name="TextBox 468"/>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01" name="TextBox 469"/>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02" name="TextBox 470"/>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03" name="TextBox 471"/>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04" name="TextBox 472"/>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05" name="TextBox 473"/>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06" name="TextBox 474"/>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07" name="TextBox 475"/>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08" name="TextBox 476"/>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09" name="TextBox 477"/>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10" name="TextBox 478"/>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11" name="TextBox 479"/>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12" name="TextBox 480"/>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13" name="TextBox 481"/>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14" name="TextBox 482"/>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15" name="TextBox 483"/>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16" name="TextBox 484"/>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17" name="TextBox 485"/>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18" name="TextBox 486"/>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19" name="TextBox 487"/>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20" name="TextBox 488"/>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21" name="TextBox 489"/>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22" name="TextBox 490"/>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23" name="TextBox 491"/>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24" name="TextBox 492"/>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25" name="TextBox 493"/>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26" name="TextBox 494"/>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27" name="TextBox 495"/>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28" name="TextBox 496"/>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29" name="TextBox 497"/>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30" name="TextBox 498"/>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31" name="TextBox 499"/>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32" name="TextBox 500"/>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33" name="TextBox 501"/>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34" name="TextBox 502"/>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35" name="TextBox 503"/>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36" name="TextBox 504"/>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37" name="TextBox 505"/>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38" name="TextBox 506"/>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39" name="TextBox 507"/>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40" name="TextBox 508"/>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41" name="TextBox 509"/>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42" name="TextBox 510"/>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43" name="TextBox 511"/>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44" name="TextBox 512"/>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45" name="TextBox 513"/>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46" name="TextBox 514"/>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210</xdr:row>
      <xdr:rowOff>0</xdr:rowOff>
    </xdr:from>
    <xdr:ext cx="95250" cy="238125"/>
    <xdr:sp fLocksText="0">
      <xdr:nvSpPr>
        <xdr:cNvPr id="1847" name="TextBox 515"/>
        <xdr:cNvSpPr txBox="1">
          <a:spLocks noChangeArrowheads="1"/>
        </xdr:cNvSpPr>
      </xdr:nvSpPr>
      <xdr:spPr>
        <a:xfrm>
          <a:off x="7086600" y="1289875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210</xdr:row>
      <xdr:rowOff>0</xdr:rowOff>
    </xdr:from>
    <xdr:ext cx="104775" cy="238125"/>
    <xdr:sp fLocksText="0">
      <xdr:nvSpPr>
        <xdr:cNvPr id="1848" name="TextBox 516"/>
        <xdr:cNvSpPr txBox="1">
          <a:spLocks noChangeArrowheads="1"/>
        </xdr:cNvSpPr>
      </xdr:nvSpPr>
      <xdr:spPr>
        <a:xfrm>
          <a:off x="7143750" y="1289875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49" name="TextBox 517"/>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50" name="TextBox 518"/>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51" name="TextBox 519"/>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52" name="TextBox 520"/>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53" name="TextBox 521"/>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54" name="TextBox 522"/>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55" name="TextBox 523"/>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56" name="TextBox 524"/>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57" name="TextBox 525"/>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58" name="TextBox 526"/>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59" name="TextBox 527"/>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60" name="TextBox 528"/>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61" name="TextBox 529"/>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62" name="TextBox 530"/>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63" name="TextBox 531"/>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64" name="TextBox 532"/>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65" name="TextBox 533"/>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66" name="TextBox 534"/>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67" name="TextBox 535"/>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68" name="TextBox 536"/>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69" name="TextBox 537"/>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70" name="TextBox 538"/>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71" name="TextBox 539"/>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72" name="TextBox 540"/>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73" name="TextBox 541"/>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74" name="TextBox 542"/>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75" name="TextBox 543"/>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76" name="TextBox 544"/>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77" name="TextBox 545"/>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78" name="TextBox 546"/>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79" name="TextBox 547"/>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80" name="TextBox 548"/>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81" name="TextBox 549"/>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82" name="TextBox 550"/>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83" name="TextBox 551"/>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84" name="TextBox 552"/>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85" name="TextBox 553"/>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86" name="TextBox 554"/>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87" name="TextBox 555"/>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88" name="TextBox 556"/>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89" name="TextBox 557"/>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90" name="TextBox 558"/>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91" name="TextBox 559"/>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92" name="TextBox 560"/>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93" name="TextBox 561"/>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94" name="TextBox 562"/>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95" name="TextBox 563"/>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96" name="TextBox 564"/>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97" name="TextBox 565"/>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898" name="TextBox 566"/>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899" name="TextBox 567"/>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00" name="TextBox 568"/>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01" name="TextBox 569"/>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02" name="TextBox 570"/>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03" name="TextBox 571"/>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04" name="TextBox 572"/>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05" name="TextBox 573"/>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06" name="TextBox 574"/>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07" name="TextBox 575"/>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08" name="TextBox 576"/>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09" name="TextBox 577"/>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10" name="TextBox 578"/>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11" name="TextBox 579"/>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12" name="TextBox 580"/>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13" name="TextBox 581"/>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14" name="TextBox 582"/>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15" name="TextBox 583"/>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16" name="TextBox 584"/>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17" name="TextBox 585"/>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18" name="TextBox 586"/>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19" name="TextBox 587"/>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20" name="TextBox 588"/>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21" name="TextBox 589"/>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22" name="TextBox 590"/>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23" name="TextBox 591"/>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24" name="TextBox 592"/>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25" name="TextBox 593"/>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26" name="TextBox 594"/>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27" name="TextBox 595"/>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28" name="TextBox 596"/>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29" name="TextBox 597"/>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30" name="TextBox 598"/>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31" name="TextBox 599"/>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32" name="TextBox 600"/>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33" name="TextBox 601"/>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34" name="TextBox 602"/>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35" name="TextBox 603"/>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36" name="TextBox 604"/>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37" name="TextBox 605"/>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38" name="TextBox 606"/>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39" name="TextBox 607"/>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40" name="TextBox 608"/>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41" name="TextBox 609"/>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42" name="TextBox 610"/>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43" name="TextBox 611"/>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44" name="TextBox 612"/>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45" name="TextBox 613"/>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46" name="TextBox 614"/>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47" name="TextBox 615"/>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48" name="TextBox 616"/>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49" name="TextBox 617"/>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50" name="TextBox 618"/>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51" name="TextBox 619"/>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52" name="TextBox 620"/>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53" name="TextBox 621"/>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54" name="TextBox 622"/>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180975</xdr:colOff>
      <xdr:row>211</xdr:row>
      <xdr:rowOff>0</xdr:rowOff>
    </xdr:from>
    <xdr:ext cx="95250" cy="238125"/>
    <xdr:sp fLocksText="0">
      <xdr:nvSpPr>
        <xdr:cNvPr id="1955" name="TextBox 623"/>
        <xdr:cNvSpPr txBox="1">
          <a:spLocks noChangeArrowheads="1"/>
        </xdr:cNvSpPr>
      </xdr:nvSpPr>
      <xdr:spPr>
        <a:xfrm>
          <a:off x="7086600" y="1291685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238125</xdr:colOff>
      <xdr:row>211</xdr:row>
      <xdr:rowOff>0</xdr:rowOff>
    </xdr:from>
    <xdr:ext cx="104775" cy="238125"/>
    <xdr:sp fLocksText="0">
      <xdr:nvSpPr>
        <xdr:cNvPr id="1956" name="TextBox 624"/>
        <xdr:cNvSpPr txBox="1">
          <a:spLocks noChangeArrowheads="1"/>
        </xdr:cNvSpPr>
      </xdr:nvSpPr>
      <xdr:spPr>
        <a:xfrm>
          <a:off x="7143750" y="129168525"/>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8"/>
  <sheetViews>
    <sheetView tabSelected="1" view="pageBreakPreview" zoomScale="115" zoomScaleSheetLayoutView="115" workbookViewId="0" topLeftCell="A1">
      <selection activeCell="C8" sqref="C8"/>
    </sheetView>
  </sheetViews>
  <sheetFormatPr defaultColWidth="9.00390625" defaultRowHeight="14.25"/>
  <cols>
    <col min="1" max="1" width="13.25390625" style="109" customWidth="1"/>
    <col min="2" max="2" width="7.75390625" style="109" customWidth="1"/>
    <col min="3" max="3" width="8.00390625" style="109" customWidth="1"/>
    <col min="4" max="4" width="5.625" style="109" customWidth="1"/>
    <col min="5" max="5" width="5.875" style="109" customWidth="1"/>
    <col min="6" max="6" width="5.25390625" style="109" customWidth="1"/>
    <col min="7" max="8" width="8.625" style="109" customWidth="1"/>
    <col min="9" max="9" width="7.875" style="109" customWidth="1"/>
    <col min="10" max="10" width="11.625" style="109" customWidth="1"/>
    <col min="11" max="16384" width="9.00390625" style="109" customWidth="1"/>
  </cols>
  <sheetData>
    <row r="1" spans="1:10" s="109" customFormat="1" ht="34.5" customHeight="1">
      <c r="A1" s="112" t="s">
        <v>0</v>
      </c>
      <c r="B1" s="112"/>
      <c r="C1" s="112"/>
      <c r="D1" s="112"/>
      <c r="E1" s="112"/>
      <c r="F1" s="112"/>
      <c r="G1" s="112"/>
      <c r="H1" s="112"/>
      <c r="I1" s="112"/>
      <c r="J1" s="112"/>
    </row>
    <row r="2" spans="1:10" s="110" customFormat="1" ht="18" customHeight="1">
      <c r="A2" s="113" t="s">
        <v>1</v>
      </c>
      <c r="B2" s="113"/>
      <c r="C2" s="113"/>
      <c r="D2" s="113"/>
      <c r="E2" s="113"/>
      <c r="F2" s="113"/>
      <c r="G2" s="113"/>
      <c r="H2" s="113"/>
      <c r="I2" s="191" t="s">
        <v>2</v>
      </c>
      <c r="J2" s="191"/>
    </row>
    <row r="3" spans="1:10" s="110" customFormat="1" ht="18" customHeight="1">
      <c r="A3" s="114" t="s">
        <v>3</v>
      </c>
      <c r="B3" s="114"/>
      <c r="C3" s="114"/>
      <c r="D3" s="114"/>
      <c r="E3" s="114"/>
      <c r="F3" s="114"/>
      <c r="G3" s="114"/>
      <c r="H3" s="114"/>
      <c r="I3" s="191" t="s">
        <v>4</v>
      </c>
      <c r="J3" s="191"/>
    </row>
    <row r="4" spans="1:10" s="109" customFormat="1" ht="19.5" customHeight="1">
      <c r="A4" s="115" t="s">
        <v>5</v>
      </c>
      <c r="B4" s="116"/>
      <c r="C4" s="117"/>
      <c r="D4" s="118" t="s">
        <v>6</v>
      </c>
      <c r="E4" s="119"/>
      <c r="F4" s="119"/>
      <c r="G4" s="119"/>
      <c r="H4" s="119"/>
      <c r="I4" s="119"/>
      <c r="J4" s="192"/>
    </row>
    <row r="5" spans="1:10" s="109" customFormat="1" ht="18" customHeight="1">
      <c r="A5" s="115" t="s">
        <v>7</v>
      </c>
      <c r="B5" s="116"/>
      <c r="C5" s="117"/>
      <c r="D5" s="118">
        <v>1833927</v>
      </c>
      <c r="E5" s="119"/>
      <c r="F5" s="119"/>
      <c r="G5" s="119"/>
      <c r="H5" s="120" t="s">
        <v>8</v>
      </c>
      <c r="I5" s="120"/>
      <c r="J5" s="193" t="s">
        <v>9</v>
      </c>
    </row>
    <row r="6" spans="1:10" s="109" customFormat="1" ht="18" customHeight="1">
      <c r="A6" s="121" t="s">
        <v>10</v>
      </c>
      <c r="B6" s="122"/>
      <c r="C6" s="123"/>
      <c r="D6" s="123"/>
      <c r="E6" s="123"/>
      <c r="F6" s="123"/>
      <c r="G6" s="123"/>
      <c r="H6" s="123"/>
      <c r="I6" s="123"/>
      <c r="J6" s="194"/>
    </row>
    <row r="7" spans="1:10" s="111" customFormat="1" ht="27.75" customHeight="1">
      <c r="A7" s="124" t="s">
        <v>11</v>
      </c>
      <c r="B7" s="125" t="s">
        <v>12</v>
      </c>
      <c r="C7" s="126" t="s">
        <v>13</v>
      </c>
      <c r="D7" s="127" t="s">
        <v>14</v>
      </c>
      <c r="E7" s="125" t="s">
        <v>15</v>
      </c>
      <c r="F7" s="125" t="s">
        <v>16</v>
      </c>
      <c r="G7" s="128" t="s">
        <v>17</v>
      </c>
      <c r="H7" s="129"/>
      <c r="I7" s="129"/>
      <c r="J7" s="195"/>
    </row>
    <row r="8" spans="1:10" s="109" customFormat="1" ht="18" customHeight="1">
      <c r="A8" s="130" t="s">
        <v>18</v>
      </c>
      <c r="B8" s="131">
        <v>1833927</v>
      </c>
      <c r="C8" s="132">
        <v>1833927</v>
      </c>
      <c r="D8" s="132"/>
      <c r="E8" s="132"/>
      <c r="F8" s="133"/>
      <c r="G8" s="128" t="s">
        <v>19</v>
      </c>
      <c r="H8" s="129"/>
      <c r="I8" s="129"/>
      <c r="J8" s="195"/>
    </row>
    <row r="9" spans="1:10" s="109" customFormat="1" ht="18" customHeight="1">
      <c r="A9" s="130" t="s">
        <v>20</v>
      </c>
      <c r="B9" s="132"/>
      <c r="C9" s="132"/>
      <c r="D9" s="132"/>
      <c r="E9" s="132"/>
      <c r="F9" s="133"/>
      <c r="G9" s="128"/>
      <c r="H9" s="129"/>
      <c r="I9" s="129"/>
      <c r="J9" s="195"/>
    </row>
    <row r="10" spans="1:10" s="109" customFormat="1" ht="18" customHeight="1">
      <c r="A10" s="130" t="s">
        <v>21</v>
      </c>
      <c r="B10" s="132"/>
      <c r="C10" s="132"/>
      <c r="D10" s="132"/>
      <c r="E10" s="132"/>
      <c r="F10" s="133"/>
      <c r="G10" s="128"/>
      <c r="H10" s="129"/>
      <c r="I10" s="129"/>
      <c r="J10" s="195"/>
    </row>
    <row r="11" spans="1:10" s="109" customFormat="1" ht="18" customHeight="1">
      <c r="A11" s="130" t="s">
        <v>22</v>
      </c>
      <c r="B11" s="132"/>
      <c r="C11" s="134"/>
      <c r="D11" s="135"/>
      <c r="E11" s="135"/>
      <c r="F11" s="133"/>
      <c r="G11" s="128"/>
      <c r="H11" s="129"/>
      <c r="I11" s="129"/>
      <c r="J11" s="195"/>
    </row>
    <row r="12" spans="1:10" s="109" customFormat="1" ht="18" customHeight="1">
      <c r="A12" s="130" t="s">
        <v>23</v>
      </c>
      <c r="B12" s="132"/>
      <c r="C12" s="134"/>
      <c r="D12" s="135"/>
      <c r="E12" s="135"/>
      <c r="F12" s="133"/>
      <c r="G12" s="128"/>
      <c r="H12" s="129"/>
      <c r="I12" s="129"/>
      <c r="J12" s="195"/>
    </row>
    <row r="13" spans="1:10" s="109" customFormat="1" ht="21.75" customHeight="1">
      <c r="A13" s="130" t="s">
        <v>24</v>
      </c>
      <c r="B13" s="132"/>
      <c r="C13" s="134"/>
      <c r="D13" s="135"/>
      <c r="E13" s="135"/>
      <c r="F13" s="133"/>
      <c r="G13" s="128"/>
      <c r="H13" s="129"/>
      <c r="I13" s="129"/>
      <c r="J13" s="195"/>
    </row>
    <row r="14" spans="1:10" s="109" customFormat="1" ht="18" customHeight="1">
      <c r="A14" s="130" t="s">
        <v>25</v>
      </c>
      <c r="B14" s="132"/>
      <c r="C14" s="134"/>
      <c r="D14" s="135"/>
      <c r="E14" s="135"/>
      <c r="F14" s="133"/>
      <c r="G14" s="128"/>
      <c r="H14" s="129"/>
      <c r="I14" s="129"/>
      <c r="J14" s="195"/>
    </row>
    <row r="15" spans="1:10" s="109" customFormat="1" ht="18" customHeight="1">
      <c r="A15" s="130" t="s">
        <v>26</v>
      </c>
      <c r="B15" s="132"/>
      <c r="C15" s="134"/>
      <c r="D15" s="135"/>
      <c r="E15" s="135"/>
      <c r="F15" s="133"/>
      <c r="G15" s="128"/>
      <c r="H15" s="129"/>
      <c r="I15" s="129"/>
      <c r="J15" s="195"/>
    </row>
    <row r="16" spans="1:10" s="109" customFormat="1" ht="18" customHeight="1">
      <c r="A16" s="130" t="s">
        <v>27</v>
      </c>
      <c r="B16" s="132"/>
      <c r="C16" s="134"/>
      <c r="D16" s="135"/>
      <c r="E16" s="135"/>
      <c r="F16" s="133"/>
      <c r="G16" s="128"/>
      <c r="H16" s="129"/>
      <c r="I16" s="129"/>
      <c r="J16" s="195"/>
    </row>
    <row r="17" spans="1:10" s="109" customFormat="1" ht="18" customHeight="1">
      <c r="A17" s="130" t="s">
        <v>28</v>
      </c>
      <c r="B17" s="136"/>
      <c r="C17" s="134"/>
      <c r="D17" s="135"/>
      <c r="E17" s="135"/>
      <c r="F17" s="133"/>
      <c r="G17" s="128"/>
      <c r="H17" s="129"/>
      <c r="I17" s="129"/>
      <c r="J17" s="195"/>
    </row>
    <row r="18" spans="1:10" s="109" customFormat="1" ht="18" customHeight="1">
      <c r="A18" s="127" t="s">
        <v>29</v>
      </c>
      <c r="B18" s="137"/>
      <c r="C18" s="132"/>
      <c r="D18" s="132"/>
      <c r="E18" s="132"/>
      <c r="F18" s="138"/>
      <c r="G18" s="128"/>
      <c r="H18" s="129"/>
      <c r="I18" s="129"/>
      <c r="J18" s="195"/>
    </row>
    <row r="19" spans="1:10" s="109" customFormat="1" ht="14.25" customHeight="1">
      <c r="A19" s="139" t="s">
        <v>30</v>
      </c>
      <c r="B19" s="125" t="s">
        <v>31</v>
      </c>
      <c r="C19" s="140" t="s">
        <v>32</v>
      </c>
      <c r="D19" s="141"/>
      <c r="E19" s="142"/>
      <c r="F19" s="125" t="s">
        <v>33</v>
      </c>
      <c r="G19" s="143" t="s">
        <v>34</v>
      </c>
      <c r="H19" s="144"/>
      <c r="I19" s="196" t="s">
        <v>35</v>
      </c>
      <c r="J19" s="197"/>
    </row>
    <row r="20" spans="1:10" s="109" customFormat="1" ht="14.25" customHeight="1">
      <c r="A20" s="139"/>
      <c r="B20" s="125"/>
      <c r="C20" s="145" t="s">
        <v>36</v>
      </c>
      <c r="D20" s="146"/>
      <c r="E20" s="147"/>
      <c r="F20" s="125"/>
      <c r="G20" s="143" t="s">
        <v>37</v>
      </c>
      <c r="H20" s="144"/>
      <c r="I20" s="198"/>
      <c r="J20" s="199"/>
    </row>
    <row r="21" spans="1:10" s="109" customFormat="1" ht="14.25" customHeight="1">
      <c r="A21" s="139"/>
      <c r="B21" s="125"/>
      <c r="C21" s="148"/>
      <c r="D21" s="149"/>
      <c r="E21" s="150"/>
      <c r="F21" s="125"/>
      <c r="G21" s="143" t="s">
        <v>38</v>
      </c>
      <c r="H21" s="144"/>
      <c r="I21" s="196" t="s">
        <v>39</v>
      </c>
      <c r="J21" s="200"/>
    </row>
    <row r="22" spans="1:10" s="109" customFormat="1" ht="14.25" customHeight="1">
      <c r="A22" s="139"/>
      <c r="B22" s="125"/>
      <c r="C22" s="148"/>
      <c r="D22" s="149"/>
      <c r="E22" s="150"/>
      <c r="F22" s="125"/>
      <c r="G22" s="143" t="s">
        <v>40</v>
      </c>
      <c r="H22" s="144"/>
      <c r="I22" s="198"/>
      <c r="J22" s="199"/>
    </row>
    <row r="23" spans="1:10" s="109" customFormat="1" ht="14.25" customHeight="1">
      <c r="A23" s="139"/>
      <c r="B23" s="125"/>
      <c r="C23" s="151" t="s">
        <v>41</v>
      </c>
      <c r="D23" s="152"/>
      <c r="E23" s="153"/>
      <c r="F23" s="125"/>
      <c r="G23" s="143" t="s">
        <v>42</v>
      </c>
      <c r="H23" s="144"/>
      <c r="I23" s="196" t="s">
        <v>43</v>
      </c>
      <c r="J23" s="200"/>
    </row>
    <row r="24" spans="1:10" s="109" customFormat="1" ht="24.75" customHeight="1">
      <c r="A24" s="139"/>
      <c r="B24" s="125"/>
      <c r="C24" s="154" t="s">
        <v>44</v>
      </c>
      <c r="D24" s="155"/>
      <c r="E24" s="156"/>
      <c r="F24" s="125"/>
      <c r="G24" s="157" t="s">
        <v>45</v>
      </c>
      <c r="H24" s="158"/>
      <c r="I24" s="201" t="s">
        <v>46</v>
      </c>
      <c r="J24" s="202"/>
    </row>
    <row r="25" spans="1:10" s="109" customFormat="1" ht="24.75" customHeight="1">
      <c r="A25" s="159"/>
      <c r="B25" s="125"/>
      <c r="C25" s="160"/>
      <c r="D25" s="161"/>
      <c r="E25" s="162"/>
      <c r="F25" s="125"/>
      <c r="G25" s="163" t="s">
        <v>47</v>
      </c>
      <c r="H25" s="164"/>
      <c r="I25" s="203"/>
      <c r="J25" s="202"/>
    </row>
    <row r="26" spans="1:10" s="109" customFormat="1" ht="49.5" customHeight="1">
      <c r="A26" s="165" t="s">
        <v>48</v>
      </c>
      <c r="B26" s="166"/>
      <c r="C26" s="167"/>
      <c r="D26" s="168"/>
      <c r="E26" s="168"/>
      <c r="F26" s="168"/>
      <c r="G26" s="169" t="s">
        <v>49</v>
      </c>
      <c r="H26" s="169"/>
      <c r="I26" s="169" t="s">
        <v>50</v>
      </c>
      <c r="J26" s="204"/>
    </row>
    <row r="27" spans="1:10" s="109" customFormat="1" ht="18" customHeight="1">
      <c r="A27" s="170"/>
      <c r="B27" s="171"/>
      <c r="C27" s="172"/>
      <c r="D27" s="173"/>
      <c r="E27" s="173"/>
      <c r="F27" s="174" t="s">
        <v>51</v>
      </c>
      <c r="G27" s="174"/>
      <c r="H27" s="175" t="s">
        <v>52</v>
      </c>
      <c r="I27" s="175"/>
      <c r="J27" s="205"/>
    </row>
    <row r="28" spans="1:10" s="109" customFormat="1" ht="18" customHeight="1">
      <c r="A28" s="165" t="s">
        <v>53</v>
      </c>
      <c r="B28" s="176"/>
      <c r="C28" s="177"/>
      <c r="D28" s="178"/>
      <c r="E28" s="178"/>
      <c r="F28" s="178"/>
      <c r="G28" s="178"/>
      <c r="H28" s="178"/>
      <c r="I28" s="178"/>
      <c r="J28" s="197"/>
    </row>
    <row r="29" spans="1:10" s="109" customFormat="1" ht="18" customHeight="1">
      <c r="A29" s="179"/>
      <c r="B29" s="180"/>
      <c r="C29" s="181"/>
      <c r="D29" s="182"/>
      <c r="E29" s="182"/>
      <c r="F29" s="182"/>
      <c r="G29" s="182"/>
      <c r="H29" s="182"/>
      <c r="I29" s="182"/>
      <c r="J29" s="200"/>
    </row>
    <row r="30" spans="1:10" s="109" customFormat="1" ht="18" customHeight="1">
      <c r="A30" s="179"/>
      <c r="B30" s="180"/>
      <c r="C30" s="181"/>
      <c r="D30" s="182"/>
      <c r="E30" s="182"/>
      <c r="F30" s="182"/>
      <c r="G30" s="182"/>
      <c r="H30" s="182"/>
      <c r="I30" s="182"/>
      <c r="J30" s="200"/>
    </row>
    <row r="31" spans="1:10" s="109" customFormat="1" ht="18" customHeight="1">
      <c r="A31" s="183"/>
      <c r="B31" s="184"/>
      <c r="C31" s="185"/>
      <c r="D31" s="186"/>
      <c r="E31" s="186"/>
      <c r="F31" s="186"/>
      <c r="G31" s="186"/>
      <c r="H31" s="187" t="s">
        <v>52</v>
      </c>
      <c r="I31" s="187"/>
      <c r="J31" s="206"/>
    </row>
    <row r="32" spans="1:10" s="109" customFormat="1" ht="14.25" customHeight="1">
      <c r="A32" s="188" t="s">
        <v>54</v>
      </c>
      <c r="B32" s="188"/>
      <c r="C32" s="182"/>
      <c r="D32" s="182"/>
      <c r="E32" s="182"/>
      <c r="F32" s="182"/>
      <c r="G32" s="189" t="s">
        <v>55</v>
      </c>
      <c r="H32" s="189" t="s">
        <v>56</v>
      </c>
      <c r="I32" s="182"/>
      <c r="J32" s="182"/>
    </row>
    <row r="33" spans="1:10" s="109" customFormat="1" ht="14.25" customHeight="1">
      <c r="A33" s="189"/>
      <c r="B33" s="182"/>
      <c r="C33" s="182"/>
      <c r="D33" s="182"/>
      <c r="E33" s="182"/>
      <c r="F33" s="182"/>
      <c r="G33" s="189"/>
      <c r="H33" s="182"/>
      <c r="I33" s="182"/>
      <c r="J33" s="182"/>
    </row>
    <row r="34" spans="1:10" s="109" customFormat="1" ht="14.25">
      <c r="A34" s="190" t="s">
        <v>57</v>
      </c>
      <c r="B34" s="190"/>
      <c r="C34" s="190"/>
      <c r="D34" s="190"/>
      <c r="E34" s="190"/>
      <c r="F34" s="190"/>
      <c r="G34" s="190"/>
      <c r="H34" s="190"/>
      <c r="I34" s="190"/>
      <c r="J34" s="190"/>
    </row>
    <row r="35" spans="1:10" s="109" customFormat="1" ht="15.75" customHeight="1">
      <c r="A35" s="190" t="s">
        <v>58</v>
      </c>
      <c r="B35" s="190"/>
      <c r="C35" s="190"/>
      <c r="D35" s="190"/>
      <c r="E35" s="190"/>
      <c r="F35" s="190"/>
      <c r="G35" s="190"/>
      <c r="H35" s="190"/>
      <c r="I35" s="190"/>
      <c r="J35" s="190"/>
    </row>
    <row r="36" spans="1:10" s="109" customFormat="1" ht="14.25">
      <c r="A36" s="190" t="s">
        <v>59</v>
      </c>
      <c r="B36" s="190"/>
      <c r="C36" s="190"/>
      <c r="D36" s="190"/>
      <c r="E36" s="190"/>
      <c r="F36" s="190"/>
      <c r="G36" s="190"/>
      <c r="H36" s="190"/>
      <c r="I36" s="190"/>
      <c r="J36" s="190"/>
    </row>
    <row r="37" spans="1:10" s="109" customFormat="1" ht="14.25">
      <c r="A37" s="190" t="s">
        <v>60</v>
      </c>
      <c r="B37" s="190"/>
      <c r="C37" s="190"/>
      <c r="D37" s="190"/>
      <c r="E37" s="190"/>
      <c r="F37" s="190"/>
      <c r="G37" s="190"/>
      <c r="H37" s="190"/>
      <c r="I37" s="190"/>
      <c r="J37" s="190"/>
    </row>
    <row r="38" spans="1:10" s="109" customFormat="1" ht="14.25">
      <c r="A38" s="190"/>
      <c r="B38" s="190"/>
      <c r="C38" s="190"/>
      <c r="D38" s="190"/>
      <c r="E38" s="190"/>
      <c r="F38" s="190"/>
      <c r="G38" s="190"/>
      <c r="H38" s="190"/>
      <c r="I38" s="190"/>
      <c r="J38" s="190"/>
    </row>
  </sheetData>
  <sheetProtection/>
  <mergeCells count="56">
    <mergeCell ref="A1:J1"/>
    <mergeCell ref="A2:H2"/>
    <mergeCell ref="I2:J2"/>
    <mergeCell ref="A3:H3"/>
    <mergeCell ref="I3:J3"/>
    <mergeCell ref="A4:C4"/>
    <mergeCell ref="D4:J4"/>
    <mergeCell ref="A5:C5"/>
    <mergeCell ref="D5:G5"/>
    <mergeCell ref="H5:I5"/>
    <mergeCell ref="A6:J6"/>
    <mergeCell ref="G7:J7"/>
    <mergeCell ref="G8:J8"/>
    <mergeCell ref="G9:J9"/>
    <mergeCell ref="G10:J10"/>
    <mergeCell ref="G11:J11"/>
    <mergeCell ref="G12:J12"/>
    <mergeCell ref="G13:J13"/>
    <mergeCell ref="G14:J14"/>
    <mergeCell ref="G15:J15"/>
    <mergeCell ref="G16:J16"/>
    <mergeCell ref="G17:J17"/>
    <mergeCell ref="G18:J18"/>
    <mergeCell ref="C19:E19"/>
    <mergeCell ref="G19:H19"/>
    <mergeCell ref="C20:E20"/>
    <mergeCell ref="G20:H20"/>
    <mergeCell ref="I20:J20"/>
    <mergeCell ref="C21:E21"/>
    <mergeCell ref="G21:H21"/>
    <mergeCell ref="C22:E22"/>
    <mergeCell ref="G22:H22"/>
    <mergeCell ref="I22:J22"/>
    <mergeCell ref="C23:E23"/>
    <mergeCell ref="G23:H23"/>
    <mergeCell ref="C24:E24"/>
    <mergeCell ref="G24:H24"/>
    <mergeCell ref="C25:E25"/>
    <mergeCell ref="G25:H25"/>
    <mergeCell ref="G26:H26"/>
    <mergeCell ref="I26:J26"/>
    <mergeCell ref="F27:G27"/>
    <mergeCell ref="H27:J27"/>
    <mergeCell ref="H31:J31"/>
    <mergeCell ref="A32:B32"/>
    <mergeCell ref="A34:J34"/>
    <mergeCell ref="A35:J35"/>
    <mergeCell ref="A36:J36"/>
    <mergeCell ref="A37:J37"/>
    <mergeCell ref="A38:J38"/>
    <mergeCell ref="A19:A25"/>
    <mergeCell ref="B19:B25"/>
    <mergeCell ref="F19:F25"/>
    <mergeCell ref="A28:B31"/>
    <mergeCell ref="A26:B27"/>
    <mergeCell ref="I24:J25"/>
  </mergeCells>
  <printOptions horizontalCentered="1"/>
  <pageMargins left="0.55" right="0.55" top="0.5895833333333333" bottom="0.5895833333333333" header="0.5097222222222222" footer="0.509722222222222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305"/>
  <sheetViews>
    <sheetView view="pageBreakPreview" zoomScaleSheetLayoutView="100" workbookViewId="0" topLeftCell="A1">
      <selection activeCell="G247" sqref="G247:I247"/>
    </sheetView>
  </sheetViews>
  <sheetFormatPr defaultColWidth="9.00390625" defaultRowHeight="14.25"/>
  <cols>
    <col min="1" max="1" width="5.25390625" style="0" customWidth="1"/>
    <col min="2" max="2" width="17.375" style="4" customWidth="1"/>
    <col min="3" max="3" width="60.875" style="5" customWidth="1"/>
    <col min="4" max="4" width="7.125" style="6" customWidth="1"/>
    <col min="5" max="5" width="6.00390625" style="2" customWidth="1"/>
    <col min="6" max="6" width="9.375" style="3" customWidth="1"/>
    <col min="7" max="7" width="8.625" style="0" customWidth="1"/>
    <col min="8" max="8" width="6.75390625" style="1" customWidth="1"/>
    <col min="9" max="9" width="8.375" style="7" customWidth="1"/>
  </cols>
  <sheetData>
    <row r="1" spans="1:9" ht="45" customHeight="1">
      <c r="A1" s="8" t="s">
        <v>61</v>
      </c>
      <c r="B1" s="8"/>
      <c r="C1" s="8"/>
      <c r="D1" s="8"/>
      <c r="E1" s="8"/>
      <c r="F1" s="9"/>
      <c r="G1" s="8"/>
      <c r="H1" s="8"/>
      <c r="I1" s="8"/>
    </row>
    <row r="2" spans="1:9" s="1" customFormat="1" ht="23.25" customHeight="1">
      <c r="A2" s="10" t="s">
        <v>62</v>
      </c>
      <c r="B2" s="10"/>
      <c r="C2" s="10"/>
      <c r="D2" s="11"/>
      <c r="E2" s="11"/>
      <c r="F2" s="12"/>
      <c r="G2" s="11"/>
      <c r="H2" s="11"/>
      <c r="I2" s="11"/>
    </row>
    <row r="3" spans="1:9" s="2" customFormat="1" ht="31.5" customHeight="1">
      <c r="A3" s="13" t="s">
        <v>63</v>
      </c>
      <c r="B3" s="14" t="s">
        <v>64</v>
      </c>
      <c r="C3" s="14" t="s">
        <v>65</v>
      </c>
      <c r="D3" s="15" t="s">
        <v>66</v>
      </c>
      <c r="E3" s="16" t="s">
        <v>67</v>
      </c>
      <c r="F3" s="15" t="s">
        <v>68</v>
      </c>
      <c r="G3" s="15" t="s">
        <v>69</v>
      </c>
      <c r="H3" s="17" t="s">
        <v>70</v>
      </c>
      <c r="I3" s="14" t="s">
        <v>71</v>
      </c>
    </row>
    <row r="4" spans="1:9" s="3" customFormat="1" ht="24.75" customHeight="1">
      <c r="A4" s="18"/>
      <c r="B4" s="19" t="s">
        <v>12</v>
      </c>
      <c r="C4" s="20"/>
      <c r="D4" s="21">
        <f>SUM(D5:D245)</f>
        <v>10624.830000000002</v>
      </c>
      <c r="E4" s="21"/>
      <c r="F4" s="21">
        <f>SUM(F5:F245)</f>
        <v>632148.375</v>
      </c>
      <c r="G4" s="21">
        <f>SUM(G5:G246)</f>
        <v>1833926.89</v>
      </c>
      <c r="H4" s="22"/>
      <c r="I4" s="68"/>
    </row>
    <row r="5" spans="1:9" s="3" customFormat="1" ht="57">
      <c r="A5" s="23">
        <v>1</v>
      </c>
      <c r="B5" s="24" t="s">
        <v>72</v>
      </c>
      <c r="C5" s="25" t="s">
        <v>73</v>
      </c>
      <c r="D5" s="26">
        <v>8</v>
      </c>
      <c r="E5" s="26" t="s">
        <v>74</v>
      </c>
      <c r="F5" s="27">
        <f>9500*0.78</f>
        <v>7410</v>
      </c>
      <c r="G5" s="28">
        <f aca="true" t="shared" si="0" ref="G5:G68">F5*D5</f>
        <v>59280</v>
      </c>
      <c r="H5" s="29" t="s">
        <v>75</v>
      </c>
      <c r="I5" s="68"/>
    </row>
    <row r="6" spans="1:9" s="3" customFormat="1" ht="142.5">
      <c r="A6" s="23">
        <v>2</v>
      </c>
      <c r="B6" s="30" t="s">
        <v>76</v>
      </c>
      <c r="C6" s="31" t="s">
        <v>77</v>
      </c>
      <c r="D6" s="32">
        <v>4</v>
      </c>
      <c r="E6" s="33" t="s">
        <v>78</v>
      </c>
      <c r="F6" s="27">
        <f>8400*0.8-100</f>
        <v>6620</v>
      </c>
      <c r="G6" s="28">
        <f t="shared" si="0"/>
        <v>26480</v>
      </c>
      <c r="H6" s="29" t="s">
        <v>75</v>
      </c>
      <c r="I6" s="69"/>
    </row>
    <row r="7" spans="1:9" s="3" customFormat="1" ht="114">
      <c r="A7" s="23">
        <v>3</v>
      </c>
      <c r="B7" s="34" t="s">
        <v>79</v>
      </c>
      <c r="C7" s="35" t="s">
        <v>80</v>
      </c>
      <c r="D7" s="36">
        <v>1</v>
      </c>
      <c r="E7" s="36" t="s">
        <v>78</v>
      </c>
      <c r="F7" s="27">
        <f>11500*0.8-250</f>
        <v>8950</v>
      </c>
      <c r="G7" s="28">
        <f t="shared" si="0"/>
        <v>8950</v>
      </c>
      <c r="H7" s="29" t="s">
        <v>75</v>
      </c>
      <c r="I7" s="69"/>
    </row>
    <row r="8" spans="1:9" ht="99.75">
      <c r="A8" s="23">
        <v>4</v>
      </c>
      <c r="B8" s="24" t="s">
        <v>81</v>
      </c>
      <c r="C8" s="24" t="s">
        <v>82</v>
      </c>
      <c r="D8" s="26">
        <v>1</v>
      </c>
      <c r="E8" s="26" t="s">
        <v>78</v>
      </c>
      <c r="F8" s="27">
        <f>12300*0.8-500</f>
        <v>9340</v>
      </c>
      <c r="G8" s="28">
        <f t="shared" si="0"/>
        <v>9340</v>
      </c>
      <c r="H8" s="29" t="s">
        <v>75</v>
      </c>
      <c r="I8" s="69"/>
    </row>
    <row r="9" spans="1:9" ht="42.75">
      <c r="A9" s="23">
        <v>5</v>
      </c>
      <c r="B9" s="24" t="s">
        <v>83</v>
      </c>
      <c r="C9" s="24" t="s">
        <v>84</v>
      </c>
      <c r="D9" s="26">
        <v>1</v>
      </c>
      <c r="E9" s="26" t="s">
        <v>78</v>
      </c>
      <c r="F9" s="27">
        <f>8500*0.8-200</f>
        <v>6600</v>
      </c>
      <c r="G9" s="28">
        <f t="shared" si="0"/>
        <v>6600</v>
      </c>
      <c r="H9" s="29" t="s">
        <v>75</v>
      </c>
      <c r="I9" s="69"/>
    </row>
    <row r="10" spans="1:9" ht="142.5">
      <c r="A10" s="23">
        <v>6</v>
      </c>
      <c r="B10" s="37" t="s">
        <v>85</v>
      </c>
      <c r="C10" s="38" t="s">
        <v>86</v>
      </c>
      <c r="D10" s="39">
        <v>1</v>
      </c>
      <c r="E10" s="39" t="s">
        <v>78</v>
      </c>
      <c r="F10" s="27">
        <f>5800*0.8-150</f>
        <v>4490</v>
      </c>
      <c r="G10" s="28">
        <f t="shared" si="0"/>
        <v>4490</v>
      </c>
      <c r="H10" s="29" t="s">
        <v>75</v>
      </c>
      <c r="I10" s="69"/>
    </row>
    <row r="11" spans="1:9" ht="114">
      <c r="A11" s="23">
        <v>7</v>
      </c>
      <c r="B11" s="40" t="s">
        <v>87</v>
      </c>
      <c r="C11" s="41" t="s">
        <v>88</v>
      </c>
      <c r="D11" s="42">
        <v>1</v>
      </c>
      <c r="E11" s="42" t="s">
        <v>78</v>
      </c>
      <c r="F11" s="27">
        <f>28500*0.8-680</f>
        <v>22120</v>
      </c>
      <c r="G11" s="28">
        <f t="shared" si="0"/>
        <v>22120</v>
      </c>
      <c r="H11" s="29" t="s">
        <v>75</v>
      </c>
      <c r="I11" s="69"/>
    </row>
    <row r="12" spans="1:9" ht="71.25">
      <c r="A12" s="23">
        <v>8</v>
      </c>
      <c r="B12" s="40" t="s">
        <v>89</v>
      </c>
      <c r="C12" s="41" t="s">
        <v>90</v>
      </c>
      <c r="D12" s="42">
        <v>18</v>
      </c>
      <c r="E12" s="42" t="s">
        <v>91</v>
      </c>
      <c r="F12" s="27">
        <f>4800*0.8-300</f>
        <v>3540</v>
      </c>
      <c r="G12" s="28">
        <f t="shared" si="0"/>
        <v>63720</v>
      </c>
      <c r="H12" s="29" t="s">
        <v>75</v>
      </c>
      <c r="I12" s="69"/>
    </row>
    <row r="13" spans="1:9" ht="71.25">
      <c r="A13" s="23">
        <v>9</v>
      </c>
      <c r="B13" s="40" t="s">
        <v>92</v>
      </c>
      <c r="C13" s="41" t="s">
        <v>93</v>
      </c>
      <c r="D13" s="42">
        <v>18</v>
      </c>
      <c r="E13" s="42" t="s">
        <v>91</v>
      </c>
      <c r="F13" s="27">
        <f>550*0.8-20</f>
        <v>420</v>
      </c>
      <c r="G13" s="28">
        <f t="shared" si="0"/>
        <v>7560</v>
      </c>
      <c r="H13" s="29" t="s">
        <v>75</v>
      </c>
      <c r="I13" s="69"/>
    </row>
    <row r="14" spans="1:9" ht="42.75">
      <c r="A14" s="23">
        <v>10</v>
      </c>
      <c r="B14" s="40" t="s">
        <v>94</v>
      </c>
      <c r="C14" s="41" t="s">
        <v>95</v>
      </c>
      <c r="D14" s="42">
        <v>18</v>
      </c>
      <c r="E14" s="42" t="s">
        <v>91</v>
      </c>
      <c r="F14" s="27">
        <f>550*0.8-30</f>
        <v>410</v>
      </c>
      <c r="G14" s="28">
        <f t="shared" si="0"/>
        <v>7380</v>
      </c>
      <c r="H14" s="29" t="s">
        <v>75</v>
      </c>
      <c r="I14" s="69"/>
    </row>
    <row r="15" spans="1:9" ht="42.75">
      <c r="A15" s="23">
        <v>11</v>
      </c>
      <c r="B15" s="40" t="s">
        <v>96</v>
      </c>
      <c r="C15" s="41" t="s">
        <v>97</v>
      </c>
      <c r="D15" s="42">
        <v>1</v>
      </c>
      <c r="E15" s="42" t="s">
        <v>91</v>
      </c>
      <c r="F15" s="27">
        <f>1800*0.8-100</f>
        <v>1340</v>
      </c>
      <c r="G15" s="28">
        <f t="shared" si="0"/>
        <v>1340</v>
      </c>
      <c r="H15" s="29" t="s">
        <v>75</v>
      </c>
      <c r="I15" s="69"/>
    </row>
    <row r="16" spans="1:9" ht="57">
      <c r="A16" s="23">
        <v>12</v>
      </c>
      <c r="B16" s="40" t="s">
        <v>98</v>
      </c>
      <c r="C16" s="41" t="s">
        <v>99</v>
      </c>
      <c r="D16" s="42">
        <v>18</v>
      </c>
      <c r="E16" s="42" t="s">
        <v>100</v>
      </c>
      <c r="F16" s="27">
        <f>2200*0.8-50</f>
        <v>1710</v>
      </c>
      <c r="G16" s="28">
        <f t="shared" si="0"/>
        <v>30780</v>
      </c>
      <c r="H16" s="29" t="s">
        <v>75</v>
      </c>
      <c r="I16" s="69"/>
    </row>
    <row r="17" spans="1:9" ht="42.75">
      <c r="A17" s="23">
        <v>13</v>
      </c>
      <c r="B17" s="40" t="s">
        <v>101</v>
      </c>
      <c r="C17" s="41" t="s">
        <v>102</v>
      </c>
      <c r="D17" s="42">
        <v>36</v>
      </c>
      <c r="E17" s="42" t="s">
        <v>74</v>
      </c>
      <c r="F17" s="27">
        <f>35*0.8-5</f>
        <v>23</v>
      </c>
      <c r="G17" s="28">
        <f t="shared" si="0"/>
        <v>828</v>
      </c>
      <c r="H17" s="29" t="s">
        <v>75</v>
      </c>
      <c r="I17" s="69"/>
    </row>
    <row r="18" spans="1:9" ht="42.75">
      <c r="A18" s="23">
        <v>14</v>
      </c>
      <c r="B18" s="40" t="s">
        <v>103</v>
      </c>
      <c r="C18" s="41" t="s">
        <v>104</v>
      </c>
      <c r="D18" s="42">
        <v>55</v>
      </c>
      <c r="E18" s="42" t="s">
        <v>74</v>
      </c>
      <c r="F18" s="27">
        <f>30*0.8-4</f>
        <v>20</v>
      </c>
      <c r="G18" s="28">
        <f t="shared" si="0"/>
        <v>1100</v>
      </c>
      <c r="H18" s="29" t="s">
        <v>75</v>
      </c>
      <c r="I18" s="69"/>
    </row>
    <row r="19" spans="1:9" ht="42.75">
      <c r="A19" s="23">
        <v>15</v>
      </c>
      <c r="B19" s="40" t="s">
        <v>105</v>
      </c>
      <c r="C19" s="41"/>
      <c r="D19" s="42">
        <v>1</v>
      </c>
      <c r="E19" s="42" t="s">
        <v>106</v>
      </c>
      <c r="F19" s="27">
        <f>5000*0.8-230</f>
        <v>3770</v>
      </c>
      <c r="G19" s="28">
        <f t="shared" si="0"/>
        <v>3770</v>
      </c>
      <c r="H19" s="29" t="s">
        <v>75</v>
      </c>
      <c r="I19" s="69"/>
    </row>
    <row r="20" spans="1:9" ht="28.5">
      <c r="A20" s="23">
        <v>16</v>
      </c>
      <c r="B20" s="40" t="s">
        <v>107</v>
      </c>
      <c r="C20" s="41"/>
      <c r="D20" s="42">
        <v>18</v>
      </c>
      <c r="E20" s="42" t="s">
        <v>108</v>
      </c>
      <c r="F20" s="27">
        <f>100*0.8-10</f>
        <v>70</v>
      </c>
      <c r="G20" s="28">
        <f t="shared" si="0"/>
        <v>1260</v>
      </c>
      <c r="H20" s="29" t="s">
        <v>75</v>
      </c>
      <c r="I20" s="69"/>
    </row>
    <row r="21" spans="1:9" ht="71.25">
      <c r="A21" s="23">
        <v>17</v>
      </c>
      <c r="B21" s="30" t="s">
        <v>109</v>
      </c>
      <c r="C21" s="24" t="s">
        <v>110</v>
      </c>
      <c r="D21" s="22">
        <v>2</v>
      </c>
      <c r="E21" s="22" t="s">
        <v>111</v>
      </c>
      <c r="F21" s="27">
        <f>6800*0.8-320</f>
        <v>5120</v>
      </c>
      <c r="G21" s="28">
        <f t="shared" si="0"/>
        <v>10240</v>
      </c>
      <c r="H21" s="29" t="s">
        <v>75</v>
      </c>
      <c r="I21" s="69"/>
    </row>
    <row r="22" spans="1:9" ht="71.25">
      <c r="A22" s="43">
        <v>18</v>
      </c>
      <c r="B22" s="44" t="s">
        <v>112</v>
      </c>
      <c r="C22" s="45" t="s">
        <v>113</v>
      </c>
      <c r="D22" s="43">
        <v>1</v>
      </c>
      <c r="E22" s="43" t="s">
        <v>78</v>
      </c>
      <c r="F22" s="46">
        <v>1099</v>
      </c>
      <c r="G22" s="47">
        <f t="shared" si="0"/>
        <v>1099</v>
      </c>
      <c r="H22" s="48" t="s">
        <v>114</v>
      </c>
      <c r="I22" s="70" t="s">
        <v>115</v>
      </c>
    </row>
    <row r="23" spans="1:9" ht="14.25">
      <c r="A23" s="23">
        <v>19</v>
      </c>
      <c r="B23" s="49" t="s">
        <v>116</v>
      </c>
      <c r="C23" s="24" t="s">
        <v>117</v>
      </c>
      <c r="D23" s="26">
        <v>1</v>
      </c>
      <c r="E23" s="26" t="s">
        <v>111</v>
      </c>
      <c r="F23" s="27">
        <f>1500*0.8-100</f>
        <v>1100</v>
      </c>
      <c r="G23" s="28">
        <f t="shared" si="0"/>
        <v>1100</v>
      </c>
      <c r="H23" s="29" t="s">
        <v>114</v>
      </c>
      <c r="I23" s="69"/>
    </row>
    <row r="24" spans="1:9" ht="14.25">
      <c r="A24" s="23">
        <v>20</v>
      </c>
      <c r="B24" s="49" t="s">
        <v>118</v>
      </c>
      <c r="C24" s="24"/>
      <c r="D24" s="26">
        <v>8</v>
      </c>
      <c r="E24" s="26" t="s">
        <v>119</v>
      </c>
      <c r="F24" s="27">
        <f>100*0.8-10</f>
        <v>70</v>
      </c>
      <c r="G24" s="28">
        <f t="shared" si="0"/>
        <v>560</v>
      </c>
      <c r="H24" s="29" t="s">
        <v>114</v>
      </c>
      <c r="I24" s="69"/>
    </row>
    <row r="25" spans="1:9" ht="28.5">
      <c r="A25" s="23">
        <v>21</v>
      </c>
      <c r="B25" s="49" t="s">
        <v>120</v>
      </c>
      <c r="C25" s="24"/>
      <c r="D25" s="26">
        <v>300</v>
      </c>
      <c r="E25" s="26" t="s">
        <v>121</v>
      </c>
      <c r="F25" s="27">
        <f>12*0.8-1</f>
        <v>8.600000000000001</v>
      </c>
      <c r="G25" s="28">
        <f t="shared" si="0"/>
        <v>2580.0000000000005</v>
      </c>
      <c r="H25" s="29" t="s">
        <v>114</v>
      </c>
      <c r="I25" s="69"/>
    </row>
    <row r="26" spans="1:9" ht="14.25">
      <c r="A26" s="23">
        <v>22</v>
      </c>
      <c r="B26" s="49" t="s">
        <v>122</v>
      </c>
      <c r="C26" s="24"/>
      <c r="D26" s="26">
        <v>150</v>
      </c>
      <c r="E26" s="26" t="s">
        <v>121</v>
      </c>
      <c r="F26" s="27">
        <f>10*0.8-1</f>
        <v>7</v>
      </c>
      <c r="G26" s="28">
        <f t="shared" si="0"/>
        <v>1050</v>
      </c>
      <c r="H26" s="29" t="s">
        <v>114</v>
      </c>
      <c r="I26" s="69"/>
    </row>
    <row r="27" spans="1:9" ht="14.25">
      <c r="A27" s="23">
        <v>23</v>
      </c>
      <c r="B27" s="49" t="s">
        <v>123</v>
      </c>
      <c r="C27" s="50"/>
      <c r="D27" s="26">
        <v>1</v>
      </c>
      <c r="E27" s="26" t="s">
        <v>124</v>
      </c>
      <c r="F27" s="27">
        <f>300*0.8-20</f>
        <v>220</v>
      </c>
      <c r="G27" s="28">
        <f t="shared" si="0"/>
        <v>220</v>
      </c>
      <c r="H27" s="29" t="s">
        <v>114</v>
      </c>
      <c r="I27" s="69"/>
    </row>
    <row r="28" spans="1:9" ht="14.25">
      <c r="A28" s="23">
        <v>24</v>
      </c>
      <c r="B28" s="49" t="s">
        <v>125</v>
      </c>
      <c r="C28" s="50"/>
      <c r="D28" s="26">
        <v>2</v>
      </c>
      <c r="E28" s="26" t="s">
        <v>111</v>
      </c>
      <c r="F28" s="27">
        <f>750*0.8-25</f>
        <v>575</v>
      </c>
      <c r="G28" s="28">
        <f t="shared" si="0"/>
        <v>1150</v>
      </c>
      <c r="H28" s="29" t="s">
        <v>114</v>
      </c>
      <c r="I28" s="69"/>
    </row>
    <row r="29" spans="1:9" ht="14.25">
      <c r="A29" s="23">
        <v>25</v>
      </c>
      <c r="B29" s="49" t="s">
        <v>126</v>
      </c>
      <c r="C29" s="37"/>
      <c r="D29" s="26">
        <v>1</v>
      </c>
      <c r="E29" s="26" t="s">
        <v>124</v>
      </c>
      <c r="F29" s="27">
        <f>1000*0.8-55</f>
        <v>745</v>
      </c>
      <c r="G29" s="28">
        <f t="shared" si="0"/>
        <v>745</v>
      </c>
      <c r="H29" s="29" t="s">
        <v>114</v>
      </c>
      <c r="I29" s="69"/>
    </row>
    <row r="30" spans="1:9" ht="57">
      <c r="A30" s="23">
        <v>26</v>
      </c>
      <c r="B30" s="51" t="s">
        <v>127</v>
      </c>
      <c r="C30" s="24" t="s">
        <v>128</v>
      </c>
      <c r="D30" s="26">
        <v>1</v>
      </c>
      <c r="E30" s="26" t="s">
        <v>78</v>
      </c>
      <c r="F30" s="27">
        <f>28000*0.8-2500</f>
        <v>19900</v>
      </c>
      <c r="G30" s="28">
        <f t="shared" si="0"/>
        <v>19900</v>
      </c>
      <c r="H30" s="29" t="s">
        <v>75</v>
      </c>
      <c r="I30" s="69"/>
    </row>
    <row r="31" spans="1:9" ht="42.75">
      <c r="A31" s="23">
        <v>27</v>
      </c>
      <c r="B31" s="51" t="s">
        <v>129</v>
      </c>
      <c r="C31" s="24" t="s">
        <v>130</v>
      </c>
      <c r="D31" s="26">
        <v>1</v>
      </c>
      <c r="E31" s="26" t="s">
        <v>131</v>
      </c>
      <c r="F31" s="27">
        <f>3500*0.8-100</f>
        <v>2700</v>
      </c>
      <c r="G31" s="28">
        <f t="shared" si="0"/>
        <v>2700</v>
      </c>
      <c r="H31" s="29" t="s">
        <v>114</v>
      </c>
      <c r="I31" s="69"/>
    </row>
    <row r="32" spans="1:9" ht="14.25">
      <c r="A32" s="23">
        <v>28</v>
      </c>
      <c r="B32" s="51" t="s">
        <v>132</v>
      </c>
      <c r="C32" s="24"/>
      <c r="D32" s="26">
        <v>1</v>
      </c>
      <c r="E32" s="26" t="s">
        <v>111</v>
      </c>
      <c r="F32" s="27">
        <f>450*0.8-50</f>
        <v>310</v>
      </c>
      <c r="G32" s="28">
        <f t="shared" si="0"/>
        <v>310</v>
      </c>
      <c r="H32" s="29" t="s">
        <v>114</v>
      </c>
      <c r="I32" s="69"/>
    </row>
    <row r="33" spans="1:9" ht="14.25">
      <c r="A33" s="23">
        <v>29</v>
      </c>
      <c r="B33" s="51" t="s">
        <v>133</v>
      </c>
      <c r="C33" s="24" t="s">
        <v>134</v>
      </c>
      <c r="D33" s="26">
        <v>1</v>
      </c>
      <c r="E33" s="26" t="s">
        <v>78</v>
      </c>
      <c r="F33" s="27">
        <f>500*0.8-20</f>
        <v>380</v>
      </c>
      <c r="G33" s="28">
        <f t="shared" si="0"/>
        <v>380</v>
      </c>
      <c r="H33" s="29" t="s">
        <v>114</v>
      </c>
      <c r="I33" s="69"/>
    </row>
    <row r="34" spans="1:9" ht="14.25">
      <c r="A34" s="23">
        <v>30</v>
      </c>
      <c r="B34" s="37" t="s">
        <v>135</v>
      </c>
      <c r="C34" s="37" t="s">
        <v>136</v>
      </c>
      <c r="D34" s="39">
        <v>2</v>
      </c>
      <c r="E34" s="39" t="s">
        <v>137</v>
      </c>
      <c r="F34" s="27">
        <f>450*0.8-20</f>
        <v>340</v>
      </c>
      <c r="G34" s="28">
        <f t="shared" si="0"/>
        <v>680</v>
      </c>
      <c r="H34" s="29" t="s">
        <v>114</v>
      </c>
      <c r="I34" s="69"/>
    </row>
    <row r="35" spans="1:9" ht="14.25">
      <c r="A35" s="23">
        <v>31</v>
      </c>
      <c r="B35" s="37" t="s">
        <v>138</v>
      </c>
      <c r="C35" s="37"/>
      <c r="D35" s="39">
        <v>50</v>
      </c>
      <c r="E35" s="39" t="s">
        <v>121</v>
      </c>
      <c r="F35" s="27">
        <f>4.5*0.8</f>
        <v>3.6</v>
      </c>
      <c r="G35" s="28">
        <f t="shared" si="0"/>
        <v>180</v>
      </c>
      <c r="H35" s="29" t="s">
        <v>114</v>
      </c>
      <c r="I35" s="69"/>
    </row>
    <row r="36" spans="1:9" ht="128.25">
      <c r="A36" s="23">
        <v>32</v>
      </c>
      <c r="B36" s="52" t="s">
        <v>139</v>
      </c>
      <c r="C36" s="53" t="s">
        <v>140</v>
      </c>
      <c r="D36" s="54">
        <v>1</v>
      </c>
      <c r="E36" s="54" t="s">
        <v>78</v>
      </c>
      <c r="F36" s="27">
        <f>20500*0.8-1000</f>
        <v>15400</v>
      </c>
      <c r="G36" s="28">
        <f t="shared" si="0"/>
        <v>15400</v>
      </c>
      <c r="H36" s="29" t="s">
        <v>114</v>
      </c>
      <c r="I36" s="69"/>
    </row>
    <row r="37" spans="1:9" ht="156.75">
      <c r="A37" s="23">
        <v>33</v>
      </c>
      <c r="B37" s="52" t="s">
        <v>141</v>
      </c>
      <c r="C37" s="37" t="s">
        <v>142</v>
      </c>
      <c r="D37" s="22">
        <v>1</v>
      </c>
      <c r="E37" s="54" t="s">
        <v>78</v>
      </c>
      <c r="F37" s="27">
        <f>23800*0.8-500</f>
        <v>18540</v>
      </c>
      <c r="G37" s="28">
        <f t="shared" si="0"/>
        <v>18540</v>
      </c>
      <c r="H37" s="29" t="s">
        <v>114</v>
      </c>
      <c r="I37" s="69"/>
    </row>
    <row r="38" spans="1:9" ht="142.5">
      <c r="A38" s="23">
        <v>34</v>
      </c>
      <c r="B38" s="55" t="s">
        <v>143</v>
      </c>
      <c r="C38" s="55" t="s">
        <v>144</v>
      </c>
      <c r="D38" s="54">
        <v>1</v>
      </c>
      <c r="E38" s="54" t="s">
        <v>78</v>
      </c>
      <c r="F38" s="27">
        <f>8600*0.8-230</f>
        <v>6650</v>
      </c>
      <c r="G38" s="28">
        <f t="shared" si="0"/>
        <v>6650</v>
      </c>
      <c r="H38" s="29" t="s">
        <v>114</v>
      </c>
      <c r="I38" s="69"/>
    </row>
    <row r="39" spans="1:9" ht="99.75">
      <c r="A39" s="23">
        <v>35</v>
      </c>
      <c r="B39" s="55" t="s">
        <v>145</v>
      </c>
      <c r="C39" s="55" t="s">
        <v>146</v>
      </c>
      <c r="D39" s="54">
        <v>1</v>
      </c>
      <c r="E39" s="54" t="s">
        <v>78</v>
      </c>
      <c r="F39" s="27">
        <f>4800*0.8-100</f>
        <v>3740</v>
      </c>
      <c r="G39" s="28">
        <f t="shared" si="0"/>
        <v>3740</v>
      </c>
      <c r="H39" s="29" t="s">
        <v>114</v>
      </c>
      <c r="I39" s="69"/>
    </row>
    <row r="40" spans="1:9" ht="114">
      <c r="A40" s="23">
        <v>36</v>
      </c>
      <c r="B40" s="31" t="s">
        <v>147</v>
      </c>
      <c r="C40" s="31" t="s">
        <v>148</v>
      </c>
      <c r="D40" s="54">
        <v>1</v>
      </c>
      <c r="E40" s="54" t="s">
        <v>111</v>
      </c>
      <c r="F40" s="27">
        <f>8500*0.8-100</f>
        <v>6700</v>
      </c>
      <c r="G40" s="28">
        <f t="shared" si="0"/>
        <v>6700</v>
      </c>
      <c r="H40" s="29" t="s">
        <v>114</v>
      </c>
      <c r="I40" s="69"/>
    </row>
    <row r="41" spans="1:9" ht="156.75">
      <c r="A41" s="23">
        <v>37</v>
      </c>
      <c r="B41" s="31" t="s">
        <v>149</v>
      </c>
      <c r="C41" s="31" t="s">
        <v>150</v>
      </c>
      <c r="D41" s="54">
        <v>1</v>
      </c>
      <c r="E41" s="54" t="s">
        <v>78</v>
      </c>
      <c r="F41" s="27">
        <f>5800*0.8-120</f>
        <v>4520</v>
      </c>
      <c r="G41" s="28">
        <f t="shared" si="0"/>
        <v>4520</v>
      </c>
      <c r="H41" s="29" t="s">
        <v>114</v>
      </c>
      <c r="I41" s="69"/>
    </row>
    <row r="42" spans="1:9" ht="171">
      <c r="A42" s="23">
        <v>38</v>
      </c>
      <c r="B42" s="56" t="s">
        <v>151</v>
      </c>
      <c r="C42" s="56" t="s">
        <v>152</v>
      </c>
      <c r="D42" s="57">
        <v>1</v>
      </c>
      <c r="E42" s="57" t="s">
        <v>78</v>
      </c>
      <c r="F42" s="27">
        <f>5200*0.8-200</f>
        <v>3960</v>
      </c>
      <c r="G42" s="28">
        <f t="shared" si="0"/>
        <v>3960</v>
      </c>
      <c r="H42" s="29" t="s">
        <v>114</v>
      </c>
      <c r="I42" s="69"/>
    </row>
    <row r="43" spans="1:9" ht="142.5">
      <c r="A43" s="23">
        <v>39</v>
      </c>
      <c r="B43" s="56" t="s">
        <v>153</v>
      </c>
      <c r="C43" s="56" t="s">
        <v>154</v>
      </c>
      <c r="D43" s="57">
        <v>1</v>
      </c>
      <c r="E43" s="57" t="s">
        <v>111</v>
      </c>
      <c r="F43" s="27">
        <f>4200*0.8-100</f>
        <v>3260</v>
      </c>
      <c r="G43" s="28">
        <f t="shared" si="0"/>
        <v>3260</v>
      </c>
      <c r="H43" s="29" t="s">
        <v>114</v>
      </c>
      <c r="I43" s="69"/>
    </row>
    <row r="44" spans="1:9" ht="114">
      <c r="A44" s="23">
        <v>40</v>
      </c>
      <c r="B44" s="35" t="s">
        <v>155</v>
      </c>
      <c r="C44" s="31" t="s">
        <v>156</v>
      </c>
      <c r="D44" s="22">
        <v>2</v>
      </c>
      <c r="E44" s="22" t="s">
        <v>91</v>
      </c>
      <c r="F44" s="27">
        <f>550*0.8-50</f>
        <v>390</v>
      </c>
      <c r="G44" s="28">
        <f t="shared" si="0"/>
        <v>780</v>
      </c>
      <c r="H44" s="29" t="s">
        <v>114</v>
      </c>
      <c r="I44" s="69"/>
    </row>
    <row r="45" spans="1:9" ht="14.25">
      <c r="A45" s="23">
        <v>41</v>
      </c>
      <c r="B45" s="35" t="s">
        <v>157</v>
      </c>
      <c r="C45" s="31"/>
      <c r="D45" s="22">
        <v>1</v>
      </c>
      <c r="E45" s="22" t="s">
        <v>78</v>
      </c>
      <c r="F45" s="27">
        <v>5500</v>
      </c>
      <c r="G45" s="28">
        <f t="shared" si="0"/>
        <v>5500</v>
      </c>
      <c r="H45" s="29" t="s">
        <v>114</v>
      </c>
      <c r="I45" s="69"/>
    </row>
    <row r="46" spans="1:9" ht="156.75">
      <c r="A46" s="23">
        <v>42</v>
      </c>
      <c r="B46" s="35" t="s">
        <v>158</v>
      </c>
      <c r="C46" s="35" t="s">
        <v>159</v>
      </c>
      <c r="D46" s="22">
        <v>18</v>
      </c>
      <c r="E46" s="22" t="s">
        <v>78</v>
      </c>
      <c r="F46" s="27">
        <f>5950*0.8-500</f>
        <v>4260</v>
      </c>
      <c r="G46" s="28">
        <f t="shared" si="0"/>
        <v>76680</v>
      </c>
      <c r="H46" s="29" t="s">
        <v>114</v>
      </c>
      <c r="I46" s="69"/>
    </row>
    <row r="47" spans="1:9" ht="142.5">
      <c r="A47" s="23">
        <v>43</v>
      </c>
      <c r="B47" s="35" t="s">
        <v>160</v>
      </c>
      <c r="C47" s="37" t="s">
        <v>161</v>
      </c>
      <c r="D47" s="22">
        <v>18</v>
      </c>
      <c r="E47" s="22" t="s">
        <v>78</v>
      </c>
      <c r="F47" s="27">
        <f>5300*0.8-350</f>
        <v>3890</v>
      </c>
      <c r="G47" s="28">
        <f t="shared" si="0"/>
        <v>70020</v>
      </c>
      <c r="H47" s="29" t="s">
        <v>114</v>
      </c>
      <c r="I47" s="69"/>
    </row>
    <row r="48" spans="1:9" ht="171">
      <c r="A48" s="23">
        <v>44</v>
      </c>
      <c r="B48" s="35" t="s">
        <v>162</v>
      </c>
      <c r="C48" s="37" t="s">
        <v>163</v>
      </c>
      <c r="D48" s="22">
        <v>1</v>
      </c>
      <c r="E48" s="22" t="s">
        <v>74</v>
      </c>
      <c r="F48" s="27">
        <f>24000*0.8-1500</f>
        <v>17700</v>
      </c>
      <c r="G48" s="28">
        <f t="shared" si="0"/>
        <v>17700</v>
      </c>
      <c r="H48" s="29" t="s">
        <v>114</v>
      </c>
      <c r="I48" s="69"/>
    </row>
    <row r="49" spans="1:9" ht="28.5">
      <c r="A49" s="23">
        <v>45</v>
      </c>
      <c r="B49" s="35" t="s">
        <v>164</v>
      </c>
      <c r="C49" s="35" t="s">
        <v>165</v>
      </c>
      <c r="D49" s="22">
        <v>1</v>
      </c>
      <c r="E49" s="22" t="s">
        <v>78</v>
      </c>
      <c r="F49" s="27">
        <f>5800*0.8-100</f>
        <v>4540</v>
      </c>
      <c r="G49" s="28">
        <f t="shared" si="0"/>
        <v>4540</v>
      </c>
      <c r="H49" s="29" t="s">
        <v>114</v>
      </c>
      <c r="I49" s="69"/>
    </row>
    <row r="50" spans="1:9" ht="185.25">
      <c r="A50" s="23">
        <v>46</v>
      </c>
      <c r="B50" s="35" t="s">
        <v>166</v>
      </c>
      <c r="C50" s="35" t="s">
        <v>167</v>
      </c>
      <c r="D50" s="22">
        <v>1</v>
      </c>
      <c r="E50" s="22" t="s">
        <v>78</v>
      </c>
      <c r="F50" s="27">
        <f>23000*0.8-1000</f>
        <v>17400</v>
      </c>
      <c r="G50" s="28">
        <f t="shared" si="0"/>
        <v>17400</v>
      </c>
      <c r="H50" s="29" t="s">
        <v>114</v>
      </c>
      <c r="I50" s="69"/>
    </row>
    <row r="51" spans="1:9" ht="156.75">
      <c r="A51" s="23">
        <v>47</v>
      </c>
      <c r="B51" s="58" t="s">
        <v>168</v>
      </c>
      <c r="C51" s="35" t="s">
        <v>169</v>
      </c>
      <c r="D51" s="59">
        <v>18</v>
      </c>
      <c r="E51" s="59" t="s">
        <v>111</v>
      </c>
      <c r="F51" s="27">
        <f>3900*0.8-150</f>
        <v>2970</v>
      </c>
      <c r="G51" s="28">
        <f t="shared" si="0"/>
        <v>53460</v>
      </c>
      <c r="H51" s="29" t="s">
        <v>114</v>
      </c>
      <c r="I51" s="69"/>
    </row>
    <row r="52" spans="1:9" ht="28.5">
      <c r="A52" s="23">
        <v>48</v>
      </c>
      <c r="B52" s="58" t="s">
        <v>170</v>
      </c>
      <c r="C52" s="60" t="s">
        <v>171</v>
      </c>
      <c r="D52" s="59">
        <v>1</v>
      </c>
      <c r="E52" s="59" t="s">
        <v>124</v>
      </c>
      <c r="F52" s="27">
        <f>8000*0.8-200</f>
        <v>6200</v>
      </c>
      <c r="G52" s="28">
        <f t="shared" si="0"/>
        <v>6200</v>
      </c>
      <c r="H52" s="29" t="s">
        <v>114</v>
      </c>
      <c r="I52" s="69"/>
    </row>
    <row r="53" spans="1:9" ht="28.5">
      <c r="A53" s="23">
        <v>49</v>
      </c>
      <c r="B53" s="61" t="s">
        <v>172</v>
      </c>
      <c r="C53" s="37"/>
      <c r="D53" s="62">
        <v>12</v>
      </c>
      <c r="E53" s="62" t="s">
        <v>173</v>
      </c>
      <c r="F53" s="27">
        <f>2350*0.8-150</f>
        <v>1730</v>
      </c>
      <c r="G53" s="28">
        <f t="shared" si="0"/>
        <v>20760</v>
      </c>
      <c r="H53" s="29" t="s">
        <v>114</v>
      </c>
      <c r="I53" s="69"/>
    </row>
    <row r="54" spans="1:9" ht="14.25">
      <c r="A54" s="23">
        <v>50</v>
      </c>
      <c r="B54" s="30" t="s">
        <v>174</v>
      </c>
      <c r="C54" s="37"/>
      <c r="D54" s="22">
        <v>100</v>
      </c>
      <c r="E54" s="26" t="s">
        <v>121</v>
      </c>
      <c r="F54" s="27">
        <f>4.5*0.8-1</f>
        <v>2.6</v>
      </c>
      <c r="G54" s="28">
        <f t="shared" si="0"/>
        <v>260</v>
      </c>
      <c r="H54" s="29" t="s">
        <v>114</v>
      </c>
      <c r="I54" s="69"/>
    </row>
    <row r="55" spans="1:9" ht="14.25">
      <c r="A55" s="23">
        <v>51</v>
      </c>
      <c r="B55" s="30" t="s">
        <v>175</v>
      </c>
      <c r="C55" s="50" t="s">
        <v>176</v>
      </c>
      <c r="D55" s="22">
        <v>1</v>
      </c>
      <c r="E55" s="22" t="s">
        <v>124</v>
      </c>
      <c r="F55" s="27">
        <f>200*0.8-12</f>
        <v>148</v>
      </c>
      <c r="G55" s="28">
        <f t="shared" si="0"/>
        <v>148</v>
      </c>
      <c r="H55" s="29" t="s">
        <v>114</v>
      </c>
      <c r="I55" s="69"/>
    </row>
    <row r="56" spans="1:9" ht="14.25">
      <c r="A56" s="23">
        <v>52</v>
      </c>
      <c r="B56" s="30" t="s">
        <v>177</v>
      </c>
      <c r="C56" s="63"/>
      <c r="D56" s="39">
        <v>1</v>
      </c>
      <c r="E56" s="39" t="s">
        <v>124</v>
      </c>
      <c r="F56" s="27">
        <f>500*0.8-20</f>
        <v>380</v>
      </c>
      <c r="G56" s="28">
        <f t="shared" si="0"/>
        <v>380</v>
      </c>
      <c r="H56" s="29" t="s">
        <v>114</v>
      </c>
      <c r="I56" s="69"/>
    </row>
    <row r="57" spans="1:9" ht="57">
      <c r="A57" s="22">
        <v>53</v>
      </c>
      <c r="B57" s="64" t="s">
        <v>72</v>
      </c>
      <c r="C57" s="65" t="s">
        <v>73</v>
      </c>
      <c r="D57" s="66">
        <v>4</v>
      </c>
      <c r="E57" s="66" t="s">
        <v>74</v>
      </c>
      <c r="F57" s="67">
        <f>9500*0.78</f>
        <v>7410</v>
      </c>
      <c r="G57" s="28">
        <f t="shared" si="0"/>
        <v>29640</v>
      </c>
      <c r="H57" s="29" t="s">
        <v>75</v>
      </c>
      <c r="I57" s="68"/>
    </row>
    <row r="58" spans="1:9" ht="71.25">
      <c r="A58" s="23">
        <v>54</v>
      </c>
      <c r="B58" s="30" t="s">
        <v>178</v>
      </c>
      <c r="C58" s="31" t="s">
        <v>179</v>
      </c>
      <c r="D58" s="32">
        <v>2</v>
      </c>
      <c r="E58" s="33" t="s">
        <v>78</v>
      </c>
      <c r="F58" s="27">
        <f>8400*0.8-100</f>
        <v>6620</v>
      </c>
      <c r="G58" s="28">
        <f t="shared" si="0"/>
        <v>13240</v>
      </c>
      <c r="H58" s="29" t="s">
        <v>75</v>
      </c>
      <c r="I58" s="69"/>
    </row>
    <row r="59" spans="1:9" ht="57">
      <c r="A59" s="23">
        <v>55</v>
      </c>
      <c r="B59" s="24" t="s">
        <v>180</v>
      </c>
      <c r="C59" s="24" t="s">
        <v>181</v>
      </c>
      <c r="D59" s="26">
        <v>1</v>
      </c>
      <c r="E59" s="26" t="s">
        <v>78</v>
      </c>
      <c r="F59" s="27">
        <f>11500*0.8-250</f>
        <v>8950</v>
      </c>
      <c r="G59" s="28">
        <f t="shared" si="0"/>
        <v>8950</v>
      </c>
      <c r="H59" s="29" t="s">
        <v>75</v>
      </c>
      <c r="I59" s="69"/>
    </row>
    <row r="60" spans="1:9" ht="99.75">
      <c r="A60" s="23">
        <v>56</v>
      </c>
      <c r="B60" s="24" t="s">
        <v>81</v>
      </c>
      <c r="C60" s="24" t="s">
        <v>82</v>
      </c>
      <c r="D60" s="26">
        <v>1</v>
      </c>
      <c r="E60" s="26" t="s">
        <v>78</v>
      </c>
      <c r="F60" s="27">
        <f>12300*0.8-500</f>
        <v>9340</v>
      </c>
      <c r="G60" s="28">
        <f t="shared" si="0"/>
        <v>9340</v>
      </c>
      <c r="H60" s="29" t="s">
        <v>75</v>
      </c>
      <c r="I60" s="69"/>
    </row>
    <row r="61" spans="1:9" ht="42.75">
      <c r="A61" s="23">
        <v>57</v>
      </c>
      <c r="B61" s="24" t="s">
        <v>83</v>
      </c>
      <c r="C61" s="24" t="s">
        <v>84</v>
      </c>
      <c r="D61" s="26">
        <v>1</v>
      </c>
      <c r="E61" s="26" t="s">
        <v>78</v>
      </c>
      <c r="F61" s="27">
        <f>8500*0.8-200</f>
        <v>6600</v>
      </c>
      <c r="G61" s="28">
        <f t="shared" si="0"/>
        <v>6600</v>
      </c>
      <c r="H61" s="29" t="s">
        <v>75</v>
      </c>
      <c r="I61" s="69"/>
    </row>
    <row r="62" spans="1:9" ht="142.5">
      <c r="A62" s="23">
        <v>58</v>
      </c>
      <c r="B62" s="37" t="s">
        <v>85</v>
      </c>
      <c r="C62" s="38" t="s">
        <v>86</v>
      </c>
      <c r="D62" s="39">
        <v>1</v>
      </c>
      <c r="E62" s="39" t="s">
        <v>78</v>
      </c>
      <c r="F62" s="27">
        <f>5800*0.8-150</f>
        <v>4490</v>
      </c>
      <c r="G62" s="28">
        <f t="shared" si="0"/>
        <v>4490</v>
      </c>
      <c r="H62" s="29" t="s">
        <v>75</v>
      </c>
      <c r="I62" s="69"/>
    </row>
    <row r="63" spans="1:9" ht="114">
      <c r="A63" s="23">
        <v>59</v>
      </c>
      <c r="B63" s="40" t="s">
        <v>87</v>
      </c>
      <c r="C63" s="41" t="s">
        <v>88</v>
      </c>
      <c r="D63" s="42">
        <v>1</v>
      </c>
      <c r="E63" s="42" t="s">
        <v>78</v>
      </c>
      <c r="F63" s="27">
        <f>28500*0.8-680</f>
        <v>22120</v>
      </c>
      <c r="G63" s="28">
        <f t="shared" si="0"/>
        <v>22120</v>
      </c>
      <c r="H63" s="29" t="s">
        <v>75</v>
      </c>
      <c r="I63" s="69"/>
    </row>
    <row r="64" spans="1:9" ht="71.25">
      <c r="A64" s="23">
        <v>60</v>
      </c>
      <c r="B64" s="40" t="s">
        <v>89</v>
      </c>
      <c r="C64" s="41" t="s">
        <v>90</v>
      </c>
      <c r="D64" s="42">
        <v>10</v>
      </c>
      <c r="E64" s="42" t="s">
        <v>91</v>
      </c>
      <c r="F64" s="27">
        <f>4800*0.8-300</f>
        <v>3540</v>
      </c>
      <c r="G64" s="28">
        <f t="shared" si="0"/>
        <v>35400</v>
      </c>
      <c r="H64" s="29" t="s">
        <v>75</v>
      </c>
      <c r="I64" s="69"/>
    </row>
    <row r="65" spans="1:9" ht="71.25">
      <c r="A65" s="23">
        <v>61</v>
      </c>
      <c r="B65" s="40" t="s">
        <v>92</v>
      </c>
      <c r="C65" s="41" t="s">
        <v>93</v>
      </c>
      <c r="D65" s="42">
        <v>10</v>
      </c>
      <c r="E65" s="42" t="s">
        <v>91</v>
      </c>
      <c r="F65" s="27">
        <f>550*0.8-20</f>
        <v>420</v>
      </c>
      <c r="G65" s="28">
        <f t="shared" si="0"/>
        <v>4200</v>
      </c>
      <c r="H65" s="29" t="s">
        <v>75</v>
      </c>
      <c r="I65" s="69"/>
    </row>
    <row r="66" spans="1:9" ht="57">
      <c r="A66" s="23">
        <v>62</v>
      </c>
      <c r="B66" s="40" t="s">
        <v>94</v>
      </c>
      <c r="C66" s="41" t="s">
        <v>182</v>
      </c>
      <c r="D66" s="42">
        <v>10</v>
      </c>
      <c r="E66" s="42" t="s">
        <v>91</v>
      </c>
      <c r="F66" s="27">
        <f>550*0.8-30</f>
        <v>410</v>
      </c>
      <c r="G66" s="28">
        <f t="shared" si="0"/>
        <v>4100</v>
      </c>
      <c r="H66" s="29" t="s">
        <v>75</v>
      </c>
      <c r="I66" s="69"/>
    </row>
    <row r="67" spans="1:9" ht="42.75">
      <c r="A67" s="23">
        <v>63</v>
      </c>
      <c r="B67" s="40" t="s">
        <v>96</v>
      </c>
      <c r="C67" s="41" t="s">
        <v>97</v>
      </c>
      <c r="D67" s="42">
        <v>1</v>
      </c>
      <c r="E67" s="42" t="s">
        <v>91</v>
      </c>
      <c r="F67" s="27">
        <f>1800*0.8-100</f>
        <v>1340</v>
      </c>
      <c r="G67" s="28">
        <f t="shared" si="0"/>
        <v>1340</v>
      </c>
      <c r="H67" s="29" t="s">
        <v>75</v>
      </c>
      <c r="I67" s="69"/>
    </row>
    <row r="68" spans="1:9" ht="57">
      <c r="A68" s="23">
        <v>64</v>
      </c>
      <c r="B68" s="40" t="s">
        <v>98</v>
      </c>
      <c r="C68" s="41" t="s">
        <v>99</v>
      </c>
      <c r="D68" s="42">
        <v>10</v>
      </c>
      <c r="E68" s="42" t="s">
        <v>100</v>
      </c>
      <c r="F68" s="27">
        <f>2200*0.8-50</f>
        <v>1710</v>
      </c>
      <c r="G68" s="28">
        <f t="shared" si="0"/>
        <v>17100</v>
      </c>
      <c r="H68" s="29" t="s">
        <v>75</v>
      </c>
      <c r="I68" s="69"/>
    </row>
    <row r="69" spans="1:9" ht="42.75">
      <c r="A69" s="23">
        <v>65</v>
      </c>
      <c r="B69" s="40" t="s">
        <v>101</v>
      </c>
      <c r="C69" s="41" t="s">
        <v>102</v>
      </c>
      <c r="D69" s="42">
        <v>26</v>
      </c>
      <c r="E69" s="42" t="s">
        <v>74</v>
      </c>
      <c r="F69" s="27">
        <f>35*0.8-5</f>
        <v>23</v>
      </c>
      <c r="G69" s="28">
        <f aca="true" t="shared" si="1" ref="G69:G132">F69*D69</f>
        <v>598</v>
      </c>
      <c r="H69" s="29" t="s">
        <v>75</v>
      </c>
      <c r="I69" s="69"/>
    </row>
    <row r="70" spans="1:9" ht="42.75">
      <c r="A70" s="23">
        <v>66</v>
      </c>
      <c r="B70" s="40" t="s">
        <v>103</v>
      </c>
      <c r="C70" s="41" t="s">
        <v>104</v>
      </c>
      <c r="D70" s="42">
        <v>30</v>
      </c>
      <c r="E70" s="42" t="s">
        <v>74</v>
      </c>
      <c r="F70" s="27">
        <f>30*0.8-4</f>
        <v>20</v>
      </c>
      <c r="G70" s="28">
        <f t="shared" si="1"/>
        <v>600</v>
      </c>
      <c r="H70" s="29" t="s">
        <v>75</v>
      </c>
      <c r="I70" s="69"/>
    </row>
    <row r="71" spans="1:9" ht="42.75">
      <c r="A71" s="23">
        <v>67</v>
      </c>
      <c r="B71" s="40" t="s">
        <v>105</v>
      </c>
      <c r="C71" s="41"/>
      <c r="D71" s="42">
        <v>1</v>
      </c>
      <c r="E71" s="42" t="s">
        <v>106</v>
      </c>
      <c r="F71" s="27">
        <f>5000*0.8-230</f>
        <v>3770</v>
      </c>
      <c r="G71" s="28">
        <f t="shared" si="1"/>
        <v>3770</v>
      </c>
      <c r="H71" s="29" t="s">
        <v>75</v>
      </c>
      <c r="I71" s="69"/>
    </row>
    <row r="72" spans="1:9" ht="28.5">
      <c r="A72" s="23">
        <v>68</v>
      </c>
      <c r="B72" s="40" t="s">
        <v>107</v>
      </c>
      <c r="C72" s="41"/>
      <c r="D72" s="42">
        <v>10</v>
      </c>
      <c r="E72" s="42" t="s">
        <v>108</v>
      </c>
      <c r="F72" s="27">
        <f>100*0.8-10</f>
        <v>70</v>
      </c>
      <c r="G72" s="28">
        <f t="shared" si="1"/>
        <v>700</v>
      </c>
      <c r="H72" s="29" t="s">
        <v>75</v>
      </c>
      <c r="I72" s="69"/>
    </row>
    <row r="73" spans="1:9" ht="71.25">
      <c r="A73" s="23">
        <v>69</v>
      </c>
      <c r="B73" s="30" t="s">
        <v>109</v>
      </c>
      <c r="C73" s="24" t="s">
        <v>110</v>
      </c>
      <c r="D73" s="32">
        <v>2</v>
      </c>
      <c r="E73" s="22" t="s">
        <v>111</v>
      </c>
      <c r="F73" s="27">
        <f>6800*0.8-320</f>
        <v>5120</v>
      </c>
      <c r="G73" s="28">
        <f t="shared" si="1"/>
        <v>10240</v>
      </c>
      <c r="H73" s="29" t="s">
        <v>75</v>
      </c>
      <c r="I73" s="69"/>
    </row>
    <row r="74" spans="1:9" ht="71.25">
      <c r="A74" s="23">
        <v>70</v>
      </c>
      <c r="B74" s="37" t="s">
        <v>112</v>
      </c>
      <c r="C74" s="71" t="s">
        <v>113</v>
      </c>
      <c r="D74" s="39">
        <v>1</v>
      </c>
      <c r="E74" s="39" t="s">
        <v>78</v>
      </c>
      <c r="F74" s="27">
        <f>1500*0.8-100</f>
        <v>1100</v>
      </c>
      <c r="G74" s="28">
        <f t="shared" si="1"/>
        <v>1100</v>
      </c>
      <c r="H74" s="29" t="s">
        <v>75</v>
      </c>
      <c r="I74" s="69"/>
    </row>
    <row r="75" spans="1:9" ht="14.25">
      <c r="A75" s="23">
        <v>71</v>
      </c>
      <c r="B75" s="49" t="s">
        <v>183</v>
      </c>
      <c r="C75" s="24" t="s">
        <v>117</v>
      </c>
      <c r="D75" s="26">
        <v>1</v>
      </c>
      <c r="E75" s="26" t="s">
        <v>111</v>
      </c>
      <c r="F75" s="27">
        <f>1500*0.8-100</f>
        <v>1100</v>
      </c>
      <c r="G75" s="28">
        <f t="shared" si="1"/>
        <v>1100</v>
      </c>
      <c r="H75" s="29" t="s">
        <v>114</v>
      </c>
      <c r="I75" s="69"/>
    </row>
    <row r="76" spans="1:9" ht="14.25">
      <c r="A76" s="23">
        <v>72</v>
      </c>
      <c r="B76" s="49" t="s">
        <v>118</v>
      </c>
      <c r="C76" s="24"/>
      <c r="D76" s="26">
        <v>4</v>
      </c>
      <c r="E76" s="26" t="s">
        <v>119</v>
      </c>
      <c r="F76" s="27">
        <f>100*0.8-10</f>
        <v>70</v>
      </c>
      <c r="G76" s="28">
        <f t="shared" si="1"/>
        <v>280</v>
      </c>
      <c r="H76" s="29" t="s">
        <v>114</v>
      </c>
      <c r="I76" s="69"/>
    </row>
    <row r="77" spans="1:9" ht="28.5">
      <c r="A77" s="23">
        <v>73</v>
      </c>
      <c r="B77" s="49" t="s">
        <v>120</v>
      </c>
      <c r="C77" s="24"/>
      <c r="D77" s="26">
        <v>150</v>
      </c>
      <c r="E77" s="26" t="s">
        <v>121</v>
      </c>
      <c r="F77" s="27">
        <f>12*0.8-1</f>
        <v>8.600000000000001</v>
      </c>
      <c r="G77" s="28">
        <f t="shared" si="1"/>
        <v>1290.0000000000002</v>
      </c>
      <c r="H77" s="29" t="s">
        <v>114</v>
      </c>
      <c r="I77" s="69"/>
    </row>
    <row r="78" spans="1:9" ht="14.25">
      <c r="A78" s="23">
        <v>74</v>
      </c>
      <c r="B78" s="49" t="s">
        <v>122</v>
      </c>
      <c r="C78" s="24"/>
      <c r="D78" s="26">
        <v>150</v>
      </c>
      <c r="E78" s="26" t="s">
        <v>121</v>
      </c>
      <c r="F78" s="27">
        <f>10*0.8-1</f>
        <v>7</v>
      </c>
      <c r="G78" s="28">
        <f t="shared" si="1"/>
        <v>1050</v>
      </c>
      <c r="H78" s="29" t="s">
        <v>114</v>
      </c>
      <c r="I78" s="69"/>
    </row>
    <row r="79" spans="1:9" ht="14.25">
      <c r="A79" s="23">
        <v>75</v>
      </c>
      <c r="B79" s="49" t="s">
        <v>123</v>
      </c>
      <c r="C79" s="50"/>
      <c r="D79" s="26">
        <v>1</v>
      </c>
      <c r="E79" s="26" t="s">
        <v>124</v>
      </c>
      <c r="F79" s="27">
        <f>300*0.8-20</f>
        <v>220</v>
      </c>
      <c r="G79" s="28">
        <f t="shared" si="1"/>
        <v>220</v>
      </c>
      <c r="H79" s="29" t="s">
        <v>114</v>
      </c>
      <c r="I79" s="69"/>
    </row>
    <row r="80" spans="1:9" ht="14.25">
      <c r="A80" s="23">
        <v>76</v>
      </c>
      <c r="B80" s="49" t="s">
        <v>125</v>
      </c>
      <c r="C80" s="50"/>
      <c r="D80" s="26">
        <v>2</v>
      </c>
      <c r="E80" s="26" t="s">
        <v>111</v>
      </c>
      <c r="F80" s="27">
        <f>750*0.8-25</f>
        <v>575</v>
      </c>
      <c r="G80" s="28">
        <f t="shared" si="1"/>
        <v>1150</v>
      </c>
      <c r="H80" s="29" t="s">
        <v>114</v>
      </c>
      <c r="I80" s="69"/>
    </row>
    <row r="81" spans="1:9" ht="14.25">
      <c r="A81" s="23">
        <v>77</v>
      </c>
      <c r="B81" s="49" t="s">
        <v>126</v>
      </c>
      <c r="C81" s="37"/>
      <c r="D81" s="26">
        <v>1</v>
      </c>
      <c r="E81" s="26" t="s">
        <v>124</v>
      </c>
      <c r="F81" s="27">
        <f>1000*0.8-55</f>
        <v>745</v>
      </c>
      <c r="G81" s="28">
        <f t="shared" si="1"/>
        <v>745</v>
      </c>
      <c r="H81" s="29" t="s">
        <v>114</v>
      </c>
      <c r="I81" s="69"/>
    </row>
    <row r="82" spans="1:9" ht="114">
      <c r="A82" s="23">
        <v>78</v>
      </c>
      <c r="B82" s="51" t="s">
        <v>127</v>
      </c>
      <c r="C82" s="24" t="s">
        <v>184</v>
      </c>
      <c r="D82" s="26">
        <v>1</v>
      </c>
      <c r="E82" s="26" t="s">
        <v>78</v>
      </c>
      <c r="F82" s="27">
        <f>28000*0.8-2500</f>
        <v>19900</v>
      </c>
      <c r="G82" s="28">
        <f t="shared" si="1"/>
        <v>19900</v>
      </c>
      <c r="H82" s="29" t="s">
        <v>75</v>
      </c>
      <c r="I82" s="69"/>
    </row>
    <row r="83" spans="1:9" ht="42.75">
      <c r="A83" s="23">
        <v>79</v>
      </c>
      <c r="B83" s="51" t="s">
        <v>185</v>
      </c>
      <c r="C83" s="24" t="s">
        <v>130</v>
      </c>
      <c r="D83" s="26">
        <v>1</v>
      </c>
      <c r="E83" s="26" t="s">
        <v>131</v>
      </c>
      <c r="F83" s="27">
        <f>3500*0.8-100</f>
        <v>2700</v>
      </c>
      <c r="G83" s="28">
        <f t="shared" si="1"/>
        <v>2700</v>
      </c>
      <c r="H83" s="29" t="s">
        <v>114</v>
      </c>
      <c r="I83" s="69"/>
    </row>
    <row r="84" spans="1:9" ht="14.25">
      <c r="A84" s="23">
        <v>80</v>
      </c>
      <c r="B84" s="51" t="s">
        <v>132</v>
      </c>
      <c r="C84" s="24"/>
      <c r="D84" s="26">
        <v>1</v>
      </c>
      <c r="E84" s="26" t="s">
        <v>111</v>
      </c>
      <c r="F84" s="27">
        <f>450*0.8-50</f>
        <v>310</v>
      </c>
      <c r="G84" s="28">
        <f t="shared" si="1"/>
        <v>310</v>
      </c>
      <c r="H84" s="29" t="s">
        <v>114</v>
      </c>
      <c r="I84" s="69"/>
    </row>
    <row r="85" spans="1:9" ht="14.25">
      <c r="A85" s="23">
        <v>81</v>
      </c>
      <c r="B85" s="51" t="s">
        <v>133</v>
      </c>
      <c r="C85" s="24" t="s">
        <v>134</v>
      </c>
      <c r="D85" s="26">
        <v>1</v>
      </c>
      <c r="E85" s="26" t="s">
        <v>78</v>
      </c>
      <c r="F85" s="27">
        <f>500*0.8-20</f>
        <v>380</v>
      </c>
      <c r="G85" s="28">
        <f t="shared" si="1"/>
        <v>380</v>
      </c>
      <c r="H85" s="29" t="s">
        <v>114</v>
      </c>
      <c r="I85" s="69"/>
    </row>
    <row r="86" spans="1:9" ht="14.25">
      <c r="A86" s="23">
        <v>82</v>
      </c>
      <c r="B86" s="37" t="s">
        <v>135</v>
      </c>
      <c r="C86" s="37" t="s">
        <v>136</v>
      </c>
      <c r="D86" s="39">
        <v>2</v>
      </c>
      <c r="E86" s="39" t="s">
        <v>137</v>
      </c>
      <c r="F86" s="27">
        <f>450*0.8-20</f>
        <v>340</v>
      </c>
      <c r="G86" s="28">
        <f t="shared" si="1"/>
        <v>680</v>
      </c>
      <c r="H86" s="29" t="s">
        <v>114</v>
      </c>
      <c r="I86" s="69"/>
    </row>
    <row r="87" spans="1:9" ht="14.25">
      <c r="A87" s="23">
        <v>83</v>
      </c>
      <c r="B87" s="37" t="s">
        <v>138</v>
      </c>
      <c r="C87" s="37"/>
      <c r="D87" s="39">
        <v>50</v>
      </c>
      <c r="E87" s="39" t="s">
        <v>121</v>
      </c>
      <c r="F87" s="27">
        <f>4.5*0.8</f>
        <v>3.6</v>
      </c>
      <c r="G87" s="28">
        <f t="shared" si="1"/>
        <v>180</v>
      </c>
      <c r="H87" s="29" t="s">
        <v>114</v>
      </c>
      <c r="I87" s="69"/>
    </row>
    <row r="88" spans="1:9" ht="128.25">
      <c r="A88" s="23">
        <v>84</v>
      </c>
      <c r="B88" s="52" t="s">
        <v>139</v>
      </c>
      <c r="C88" s="53" t="s">
        <v>140</v>
      </c>
      <c r="D88" s="54">
        <v>1</v>
      </c>
      <c r="E88" s="54" t="s">
        <v>78</v>
      </c>
      <c r="F88" s="27">
        <f>20500*0.8-1000</f>
        <v>15400</v>
      </c>
      <c r="G88" s="28">
        <f t="shared" si="1"/>
        <v>15400</v>
      </c>
      <c r="H88" s="29" t="s">
        <v>114</v>
      </c>
      <c r="I88" s="69"/>
    </row>
    <row r="89" spans="1:9" ht="156.75">
      <c r="A89" s="23">
        <v>85</v>
      </c>
      <c r="B89" s="52" t="s">
        <v>141</v>
      </c>
      <c r="C89" s="37" t="s">
        <v>142</v>
      </c>
      <c r="D89" s="22">
        <v>1</v>
      </c>
      <c r="E89" s="54" t="s">
        <v>78</v>
      </c>
      <c r="F89" s="27">
        <f>23800*0.8-500</f>
        <v>18540</v>
      </c>
      <c r="G89" s="28">
        <f t="shared" si="1"/>
        <v>18540</v>
      </c>
      <c r="H89" s="29" t="s">
        <v>114</v>
      </c>
      <c r="I89" s="69"/>
    </row>
    <row r="90" spans="1:9" ht="142.5">
      <c r="A90" s="23">
        <v>86</v>
      </c>
      <c r="B90" s="55" t="s">
        <v>143</v>
      </c>
      <c r="C90" s="55" t="s">
        <v>144</v>
      </c>
      <c r="D90" s="54">
        <v>1</v>
      </c>
      <c r="E90" s="54" t="s">
        <v>78</v>
      </c>
      <c r="F90" s="27">
        <f>8600*0.8-230</f>
        <v>6650</v>
      </c>
      <c r="G90" s="28">
        <f t="shared" si="1"/>
        <v>6650</v>
      </c>
      <c r="H90" s="29" t="s">
        <v>114</v>
      </c>
      <c r="I90" s="69"/>
    </row>
    <row r="91" spans="1:9" ht="99.75">
      <c r="A91" s="23">
        <v>87</v>
      </c>
      <c r="B91" s="55" t="s">
        <v>145</v>
      </c>
      <c r="C91" s="55" t="s">
        <v>146</v>
      </c>
      <c r="D91" s="54">
        <v>1</v>
      </c>
      <c r="E91" s="54" t="s">
        <v>78</v>
      </c>
      <c r="F91" s="27">
        <f>4800*0.8-100</f>
        <v>3740</v>
      </c>
      <c r="G91" s="28">
        <f t="shared" si="1"/>
        <v>3740</v>
      </c>
      <c r="H91" s="29" t="s">
        <v>114</v>
      </c>
      <c r="I91" s="69"/>
    </row>
    <row r="92" spans="1:9" ht="114">
      <c r="A92" s="23">
        <v>88</v>
      </c>
      <c r="B92" s="31" t="s">
        <v>147</v>
      </c>
      <c r="C92" s="31" t="s">
        <v>148</v>
      </c>
      <c r="D92" s="54">
        <v>1</v>
      </c>
      <c r="E92" s="54" t="s">
        <v>111</v>
      </c>
      <c r="F92" s="27">
        <f>8500*0.8-100</f>
        <v>6700</v>
      </c>
      <c r="G92" s="28">
        <f t="shared" si="1"/>
        <v>6700</v>
      </c>
      <c r="H92" s="29" t="s">
        <v>114</v>
      </c>
      <c r="I92" s="69"/>
    </row>
    <row r="93" spans="1:9" ht="156.75">
      <c r="A93" s="23">
        <v>89</v>
      </c>
      <c r="B93" s="31" t="s">
        <v>149</v>
      </c>
      <c r="C93" s="31" t="s">
        <v>150</v>
      </c>
      <c r="D93" s="54">
        <v>1</v>
      </c>
      <c r="E93" s="54" t="s">
        <v>78</v>
      </c>
      <c r="F93" s="27">
        <f>5800*0.8-120</f>
        <v>4520</v>
      </c>
      <c r="G93" s="28">
        <f t="shared" si="1"/>
        <v>4520</v>
      </c>
      <c r="H93" s="29" t="s">
        <v>114</v>
      </c>
      <c r="I93" s="69"/>
    </row>
    <row r="94" spans="1:9" ht="171">
      <c r="A94" s="23">
        <v>90</v>
      </c>
      <c r="B94" s="56" t="s">
        <v>151</v>
      </c>
      <c r="C94" s="56" t="s">
        <v>152</v>
      </c>
      <c r="D94" s="57">
        <v>1</v>
      </c>
      <c r="E94" s="57" t="s">
        <v>78</v>
      </c>
      <c r="F94" s="27">
        <f>5200*0.8-200</f>
        <v>3960</v>
      </c>
      <c r="G94" s="28">
        <f t="shared" si="1"/>
        <v>3960</v>
      </c>
      <c r="H94" s="29" t="s">
        <v>114</v>
      </c>
      <c r="I94" s="69"/>
    </row>
    <row r="95" spans="1:9" ht="142.5">
      <c r="A95" s="23">
        <v>91</v>
      </c>
      <c r="B95" s="56" t="s">
        <v>153</v>
      </c>
      <c r="C95" s="56" t="s">
        <v>154</v>
      </c>
      <c r="D95" s="57">
        <v>1</v>
      </c>
      <c r="E95" s="57" t="s">
        <v>111</v>
      </c>
      <c r="F95" s="27">
        <f>4200*0.8-100</f>
        <v>3260</v>
      </c>
      <c r="G95" s="28">
        <f t="shared" si="1"/>
        <v>3260</v>
      </c>
      <c r="H95" s="29" t="s">
        <v>114</v>
      </c>
      <c r="I95" s="69"/>
    </row>
    <row r="96" spans="1:9" ht="114">
      <c r="A96" s="23">
        <v>92</v>
      </c>
      <c r="B96" s="35" t="s">
        <v>155</v>
      </c>
      <c r="C96" s="31" t="s">
        <v>156</v>
      </c>
      <c r="D96" s="22">
        <v>2</v>
      </c>
      <c r="E96" s="22" t="s">
        <v>91</v>
      </c>
      <c r="F96" s="27">
        <f>550*0.8-50</f>
        <v>390</v>
      </c>
      <c r="G96" s="28">
        <f t="shared" si="1"/>
        <v>780</v>
      </c>
      <c r="H96" s="29" t="s">
        <v>114</v>
      </c>
      <c r="I96" s="69"/>
    </row>
    <row r="97" spans="1:9" ht="14.25">
      <c r="A97" s="23">
        <v>93</v>
      </c>
      <c r="B97" s="35" t="s">
        <v>157</v>
      </c>
      <c r="C97" s="31"/>
      <c r="D97" s="22">
        <v>1</v>
      </c>
      <c r="E97" s="22" t="s">
        <v>78</v>
      </c>
      <c r="F97" s="27">
        <v>5500</v>
      </c>
      <c r="G97" s="28">
        <f t="shared" si="1"/>
        <v>5500</v>
      </c>
      <c r="H97" s="29" t="s">
        <v>114</v>
      </c>
      <c r="I97" s="69"/>
    </row>
    <row r="98" spans="1:9" ht="114">
      <c r="A98" s="23">
        <v>94</v>
      </c>
      <c r="B98" s="35" t="s">
        <v>158</v>
      </c>
      <c r="C98" s="35" t="s">
        <v>159</v>
      </c>
      <c r="D98" s="22">
        <v>10</v>
      </c>
      <c r="E98" s="22" t="s">
        <v>78</v>
      </c>
      <c r="F98" s="27">
        <f>5950*0.8-500</f>
        <v>4260</v>
      </c>
      <c r="G98" s="28">
        <f t="shared" si="1"/>
        <v>42600</v>
      </c>
      <c r="H98" s="29" t="s">
        <v>114</v>
      </c>
      <c r="I98" s="69"/>
    </row>
    <row r="99" spans="1:9" ht="142.5">
      <c r="A99" s="23">
        <v>95</v>
      </c>
      <c r="B99" s="35" t="s">
        <v>160</v>
      </c>
      <c r="C99" s="37" t="s">
        <v>161</v>
      </c>
      <c r="D99" s="22">
        <v>10</v>
      </c>
      <c r="E99" s="22" t="s">
        <v>78</v>
      </c>
      <c r="F99" s="27">
        <f>5300*0.8-350</f>
        <v>3890</v>
      </c>
      <c r="G99" s="28">
        <f t="shared" si="1"/>
        <v>38900</v>
      </c>
      <c r="H99" s="29" t="s">
        <v>114</v>
      </c>
      <c r="I99" s="69"/>
    </row>
    <row r="100" spans="1:9" ht="171">
      <c r="A100" s="23">
        <v>96</v>
      </c>
      <c r="B100" s="35" t="s">
        <v>162</v>
      </c>
      <c r="C100" s="37" t="s">
        <v>163</v>
      </c>
      <c r="D100" s="22">
        <v>1</v>
      </c>
      <c r="E100" s="22" t="s">
        <v>74</v>
      </c>
      <c r="F100" s="27">
        <f>24000*0.8-1500</f>
        <v>17700</v>
      </c>
      <c r="G100" s="28">
        <f t="shared" si="1"/>
        <v>17700</v>
      </c>
      <c r="H100" s="29" t="s">
        <v>114</v>
      </c>
      <c r="I100" s="69"/>
    </row>
    <row r="101" spans="1:9" ht="28.5">
      <c r="A101" s="23">
        <v>97</v>
      </c>
      <c r="B101" s="35" t="s">
        <v>164</v>
      </c>
      <c r="C101" s="35" t="s">
        <v>165</v>
      </c>
      <c r="D101" s="22">
        <v>1</v>
      </c>
      <c r="E101" s="22" t="s">
        <v>78</v>
      </c>
      <c r="F101" s="27">
        <f>5800*0.8-100</f>
        <v>4540</v>
      </c>
      <c r="G101" s="28">
        <f t="shared" si="1"/>
        <v>4540</v>
      </c>
      <c r="H101" s="29" t="s">
        <v>114</v>
      </c>
      <c r="I101" s="69"/>
    </row>
    <row r="102" spans="1:9" ht="185.25">
      <c r="A102" s="23">
        <v>98</v>
      </c>
      <c r="B102" s="35" t="s">
        <v>166</v>
      </c>
      <c r="C102" s="35" t="s">
        <v>167</v>
      </c>
      <c r="D102" s="22">
        <v>1</v>
      </c>
      <c r="E102" s="22" t="s">
        <v>78</v>
      </c>
      <c r="F102" s="27">
        <f>23000*0.8-1000</f>
        <v>17400</v>
      </c>
      <c r="G102" s="28">
        <f t="shared" si="1"/>
        <v>17400</v>
      </c>
      <c r="H102" s="29" t="s">
        <v>114</v>
      </c>
      <c r="I102" s="69"/>
    </row>
    <row r="103" spans="1:9" ht="156.75">
      <c r="A103" s="23">
        <v>99</v>
      </c>
      <c r="B103" s="58" t="s">
        <v>168</v>
      </c>
      <c r="C103" s="35" t="s">
        <v>169</v>
      </c>
      <c r="D103" s="59">
        <v>10</v>
      </c>
      <c r="E103" s="59" t="s">
        <v>111</v>
      </c>
      <c r="F103" s="27">
        <f>3900*0.8-150</f>
        <v>2970</v>
      </c>
      <c r="G103" s="28">
        <f t="shared" si="1"/>
        <v>29700</v>
      </c>
      <c r="H103" s="29" t="s">
        <v>114</v>
      </c>
      <c r="I103" s="69"/>
    </row>
    <row r="104" spans="1:9" ht="14.25">
      <c r="A104" s="23">
        <v>100</v>
      </c>
      <c r="B104" s="58" t="s">
        <v>170</v>
      </c>
      <c r="C104" s="35"/>
      <c r="D104" s="59">
        <v>1</v>
      </c>
      <c r="E104" s="59" t="s">
        <v>124</v>
      </c>
      <c r="F104" s="27">
        <f>8000*0.8-200</f>
        <v>6200</v>
      </c>
      <c r="G104" s="28">
        <f t="shared" si="1"/>
        <v>6200</v>
      </c>
      <c r="H104" s="29" t="s">
        <v>114</v>
      </c>
      <c r="I104" s="69"/>
    </row>
    <row r="105" spans="1:9" ht="85.5">
      <c r="A105" s="23">
        <v>101</v>
      </c>
      <c r="B105" s="24" t="s">
        <v>186</v>
      </c>
      <c r="C105" s="24" t="s">
        <v>187</v>
      </c>
      <c r="D105" s="26">
        <v>6</v>
      </c>
      <c r="E105" s="26" t="s">
        <v>74</v>
      </c>
      <c r="F105" s="27">
        <f>18600*0.75-1000</f>
        <v>12950</v>
      </c>
      <c r="G105" s="28">
        <f t="shared" si="1"/>
        <v>77700</v>
      </c>
      <c r="H105" s="29" t="s">
        <v>75</v>
      </c>
      <c r="I105" s="72"/>
    </row>
    <row r="106" spans="1:9" ht="71.25">
      <c r="A106" s="23">
        <v>102</v>
      </c>
      <c r="B106" s="24" t="s">
        <v>188</v>
      </c>
      <c r="C106" s="24" t="s">
        <v>189</v>
      </c>
      <c r="D106" s="26">
        <v>2</v>
      </c>
      <c r="E106" s="26" t="s">
        <v>74</v>
      </c>
      <c r="F106" s="27">
        <f>18300*0.75-800</f>
        <v>12925</v>
      </c>
      <c r="G106" s="28">
        <f t="shared" si="1"/>
        <v>25850</v>
      </c>
      <c r="H106" s="29" t="s">
        <v>75</v>
      </c>
      <c r="I106" s="72"/>
    </row>
    <row r="107" spans="1:9" ht="71.25">
      <c r="A107" s="23">
        <v>103</v>
      </c>
      <c r="B107" s="30" t="s">
        <v>190</v>
      </c>
      <c r="C107" s="31" t="s">
        <v>191</v>
      </c>
      <c r="D107" s="32">
        <v>3</v>
      </c>
      <c r="E107" s="33" t="s">
        <v>78</v>
      </c>
      <c r="F107" s="27">
        <f>11000*0.75-500</f>
        <v>7750</v>
      </c>
      <c r="G107" s="28">
        <f t="shared" si="1"/>
        <v>23250</v>
      </c>
      <c r="H107" s="29" t="s">
        <v>75</v>
      </c>
      <c r="I107" s="72"/>
    </row>
    <row r="108" spans="1:9" ht="71.25">
      <c r="A108" s="23">
        <v>104</v>
      </c>
      <c r="B108" s="30" t="s">
        <v>192</v>
      </c>
      <c r="C108" s="31" t="s">
        <v>193</v>
      </c>
      <c r="D108" s="32">
        <v>1</v>
      </c>
      <c r="E108" s="33" t="s">
        <v>78</v>
      </c>
      <c r="F108" s="27">
        <f>14800*0.75-500</f>
        <v>10600</v>
      </c>
      <c r="G108" s="28">
        <f t="shared" si="1"/>
        <v>10600</v>
      </c>
      <c r="H108" s="29" t="s">
        <v>75</v>
      </c>
      <c r="I108" s="72"/>
    </row>
    <row r="109" spans="1:9" ht="114">
      <c r="A109" s="23">
        <v>105</v>
      </c>
      <c r="B109" s="41" t="s">
        <v>79</v>
      </c>
      <c r="C109" s="35" t="s">
        <v>194</v>
      </c>
      <c r="D109" s="36">
        <v>1</v>
      </c>
      <c r="E109" s="36" t="s">
        <v>78</v>
      </c>
      <c r="F109" s="27">
        <f>11500*0.75-200</f>
        <v>8425</v>
      </c>
      <c r="G109" s="28">
        <f t="shared" si="1"/>
        <v>8425</v>
      </c>
      <c r="H109" s="29" t="s">
        <v>75</v>
      </c>
      <c r="I109" s="72"/>
    </row>
    <row r="110" spans="1:9" ht="57">
      <c r="A110" s="23">
        <v>106</v>
      </c>
      <c r="B110" s="24" t="s">
        <v>195</v>
      </c>
      <c r="C110" s="24" t="s">
        <v>196</v>
      </c>
      <c r="D110" s="26">
        <v>1</v>
      </c>
      <c r="E110" s="26" t="s">
        <v>78</v>
      </c>
      <c r="F110" s="27">
        <f>8900*0.75-350</f>
        <v>6325</v>
      </c>
      <c r="G110" s="28">
        <f t="shared" si="1"/>
        <v>6325</v>
      </c>
      <c r="H110" s="29" t="s">
        <v>75</v>
      </c>
      <c r="I110" s="72"/>
    </row>
    <row r="111" spans="1:9" ht="142.5">
      <c r="A111" s="23">
        <v>107</v>
      </c>
      <c r="B111" s="37" t="s">
        <v>85</v>
      </c>
      <c r="C111" s="38" t="s">
        <v>86</v>
      </c>
      <c r="D111" s="39">
        <v>1</v>
      </c>
      <c r="E111" s="39" t="s">
        <v>78</v>
      </c>
      <c r="F111" s="27">
        <f>5800*0.75-250</f>
        <v>4100</v>
      </c>
      <c r="G111" s="28">
        <f t="shared" si="1"/>
        <v>4100</v>
      </c>
      <c r="H111" s="29" t="s">
        <v>75</v>
      </c>
      <c r="I111" s="72"/>
    </row>
    <row r="112" spans="1:9" ht="71.25">
      <c r="A112" s="23">
        <v>108</v>
      </c>
      <c r="B112" s="30" t="s">
        <v>197</v>
      </c>
      <c r="C112" s="24" t="s">
        <v>198</v>
      </c>
      <c r="D112" s="32">
        <v>1</v>
      </c>
      <c r="E112" s="33" t="s">
        <v>78</v>
      </c>
      <c r="F112" s="27">
        <f>7500*0.75-500</f>
        <v>5125</v>
      </c>
      <c r="G112" s="28">
        <f t="shared" si="1"/>
        <v>5125</v>
      </c>
      <c r="H112" s="29" t="s">
        <v>75</v>
      </c>
      <c r="I112" s="72"/>
    </row>
    <row r="113" spans="1:9" ht="28.5">
      <c r="A113" s="23">
        <v>109</v>
      </c>
      <c r="B113" s="30" t="s">
        <v>199</v>
      </c>
      <c r="C113" s="24"/>
      <c r="D113" s="32">
        <v>1</v>
      </c>
      <c r="E113" s="33" t="s">
        <v>111</v>
      </c>
      <c r="F113" s="27">
        <f>2500*0.75-100</f>
        <v>1775</v>
      </c>
      <c r="G113" s="28">
        <f t="shared" si="1"/>
        <v>1775</v>
      </c>
      <c r="H113" s="29" t="s">
        <v>75</v>
      </c>
      <c r="I113" s="72"/>
    </row>
    <row r="114" spans="1:9" ht="71.25">
      <c r="A114" s="23">
        <v>110</v>
      </c>
      <c r="B114" s="30" t="s">
        <v>109</v>
      </c>
      <c r="C114" s="24" t="s">
        <v>110</v>
      </c>
      <c r="D114" s="32">
        <v>2</v>
      </c>
      <c r="E114" s="22" t="s">
        <v>111</v>
      </c>
      <c r="F114" s="27">
        <f>6800*0.75-200</f>
        <v>4900</v>
      </c>
      <c r="G114" s="28">
        <f t="shared" si="1"/>
        <v>9800</v>
      </c>
      <c r="H114" s="29" t="s">
        <v>75</v>
      </c>
      <c r="I114" s="72"/>
    </row>
    <row r="115" spans="1:9" ht="85.5">
      <c r="A115" s="23">
        <v>111</v>
      </c>
      <c r="B115" s="37" t="s">
        <v>200</v>
      </c>
      <c r="C115" s="38" t="s">
        <v>201</v>
      </c>
      <c r="D115" s="39">
        <v>2</v>
      </c>
      <c r="E115" s="22" t="s">
        <v>111</v>
      </c>
      <c r="F115" s="27">
        <f>7500*0.75-100</f>
        <v>5525</v>
      </c>
      <c r="G115" s="28">
        <f t="shared" si="1"/>
        <v>11050</v>
      </c>
      <c r="H115" s="29" t="s">
        <v>75</v>
      </c>
      <c r="I115" s="72"/>
    </row>
    <row r="116" spans="1:9" ht="57">
      <c r="A116" s="23">
        <v>112</v>
      </c>
      <c r="B116" s="37" t="s">
        <v>202</v>
      </c>
      <c r="C116" s="71" t="s">
        <v>203</v>
      </c>
      <c r="D116" s="39">
        <v>1</v>
      </c>
      <c r="E116" s="22" t="s">
        <v>74</v>
      </c>
      <c r="F116" s="27">
        <f>5600*0.75-100</f>
        <v>4100</v>
      </c>
      <c r="G116" s="28">
        <f t="shared" si="1"/>
        <v>4100</v>
      </c>
      <c r="H116" s="29" t="s">
        <v>75</v>
      </c>
      <c r="I116" s="72"/>
    </row>
    <row r="117" spans="1:9" ht="71.25">
      <c r="A117" s="23">
        <v>113</v>
      </c>
      <c r="B117" s="37" t="s">
        <v>112</v>
      </c>
      <c r="C117" s="71" t="s">
        <v>113</v>
      </c>
      <c r="D117" s="39">
        <v>2</v>
      </c>
      <c r="E117" s="39" t="s">
        <v>78</v>
      </c>
      <c r="F117" s="27">
        <f>1500*0.75</f>
        <v>1125</v>
      </c>
      <c r="G117" s="28">
        <f t="shared" si="1"/>
        <v>2250</v>
      </c>
      <c r="H117" s="29" t="s">
        <v>114</v>
      </c>
      <c r="I117" s="72"/>
    </row>
    <row r="118" spans="1:9" ht="14.25">
      <c r="A118" s="23">
        <v>114</v>
      </c>
      <c r="B118" s="49" t="s">
        <v>204</v>
      </c>
      <c r="C118" s="24" t="s">
        <v>117</v>
      </c>
      <c r="D118" s="26">
        <v>1</v>
      </c>
      <c r="E118" s="26" t="s">
        <v>111</v>
      </c>
      <c r="F118" s="27">
        <f>1500*0.75</f>
        <v>1125</v>
      </c>
      <c r="G118" s="28">
        <f t="shared" si="1"/>
        <v>1125</v>
      </c>
      <c r="H118" s="29" t="s">
        <v>114</v>
      </c>
      <c r="I118" s="72"/>
    </row>
    <row r="119" spans="1:9" ht="28.5">
      <c r="A119" s="23">
        <v>115</v>
      </c>
      <c r="B119" s="49" t="s">
        <v>205</v>
      </c>
      <c r="C119" s="24"/>
      <c r="D119" s="26">
        <v>300</v>
      </c>
      <c r="E119" s="26" t="s">
        <v>121</v>
      </c>
      <c r="F119" s="27">
        <f>12*0.75-2</f>
        <v>7</v>
      </c>
      <c r="G119" s="28">
        <f t="shared" si="1"/>
        <v>2100</v>
      </c>
      <c r="H119" s="29" t="s">
        <v>114</v>
      </c>
      <c r="I119" s="72"/>
    </row>
    <row r="120" spans="1:9" ht="14.25">
      <c r="A120" s="23">
        <v>116</v>
      </c>
      <c r="B120" s="49" t="s">
        <v>206</v>
      </c>
      <c r="C120" s="50"/>
      <c r="D120" s="26">
        <v>20</v>
      </c>
      <c r="E120" s="26" t="s">
        <v>121</v>
      </c>
      <c r="F120" s="27">
        <f>10*0.75-2</f>
        <v>5.5</v>
      </c>
      <c r="G120" s="28">
        <f t="shared" si="1"/>
        <v>110</v>
      </c>
      <c r="H120" s="29" t="s">
        <v>114</v>
      </c>
      <c r="I120" s="72"/>
    </row>
    <row r="121" spans="1:9" ht="14.25">
      <c r="A121" s="23">
        <v>117</v>
      </c>
      <c r="B121" s="49" t="s">
        <v>123</v>
      </c>
      <c r="C121" s="50" t="s">
        <v>207</v>
      </c>
      <c r="D121" s="26">
        <v>1</v>
      </c>
      <c r="E121" s="26" t="s">
        <v>124</v>
      </c>
      <c r="F121" s="27">
        <f>350*0.75-20</f>
        <v>242.5</v>
      </c>
      <c r="G121" s="28">
        <f t="shared" si="1"/>
        <v>242.5</v>
      </c>
      <c r="H121" s="29" t="s">
        <v>114</v>
      </c>
      <c r="I121" s="72"/>
    </row>
    <row r="122" spans="1:9" ht="14.25">
      <c r="A122" s="23">
        <v>118</v>
      </c>
      <c r="B122" s="49" t="s">
        <v>208</v>
      </c>
      <c r="C122" s="37"/>
      <c r="D122" s="26">
        <v>2</v>
      </c>
      <c r="E122" s="26" t="s">
        <v>91</v>
      </c>
      <c r="F122" s="27">
        <f>750*0.75-28</f>
        <v>534.5</v>
      </c>
      <c r="G122" s="28">
        <f t="shared" si="1"/>
        <v>1069</v>
      </c>
      <c r="H122" s="29" t="s">
        <v>114</v>
      </c>
      <c r="I122" s="72"/>
    </row>
    <row r="123" spans="1:9" ht="14.25">
      <c r="A123" s="23">
        <v>119</v>
      </c>
      <c r="B123" s="37" t="s">
        <v>209</v>
      </c>
      <c r="C123" s="37"/>
      <c r="D123" s="39">
        <v>6</v>
      </c>
      <c r="E123" s="39" t="s">
        <v>91</v>
      </c>
      <c r="F123" s="27">
        <f>200*0.75-12</f>
        <v>138</v>
      </c>
      <c r="G123" s="28">
        <f t="shared" si="1"/>
        <v>828</v>
      </c>
      <c r="H123" s="29" t="s">
        <v>114</v>
      </c>
      <c r="I123" s="72"/>
    </row>
    <row r="124" spans="1:9" ht="14.25">
      <c r="A124" s="23">
        <v>120</v>
      </c>
      <c r="B124" s="37" t="s">
        <v>210</v>
      </c>
      <c r="C124" s="37"/>
      <c r="D124" s="39">
        <v>3</v>
      </c>
      <c r="E124" s="39" t="s">
        <v>119</v>
      </c>
      <c r="F124" s="27">
        <f>300*0.75-10</f>
        <v>215</v>
      </c>
      <c r="G124" s="28">
        <f t="shared" si="1"/>
        <v>645</v>
      </c>
      <c r="H124" s="29" t="s">
        <v>114</v>
      </c>
      <c r="I124" s="72"/>
    </row>
    <row r="125" spans="1:9" ht="14.25">
      <c r="A125" s="23">
        <v>121</v>
      </c>
      <c r="B125" s="49" t="s">
        <v>126</v>
      </c>
      <c r="C125" s="37" t="s">
        <v>211</v>
      </c>
      <c r="D125" s="26">
        <v>1</v>
      </c>
      <c r="E125" s="26" t="s">
        <v>124</v>
      </c>
      <c r="F125" s="27">
        <f>800*0.75-50</f>
        <v>550</v>
      </c>
      <c r="G125" s="28">
        <f t="shared" si="1"/>
        <v>550</v>
      </c>
      <c r="H125" s="29" t="s">
        <v>114</v>
      </c>
      <c r="I125" s="72"/>
    </row>
    <row r="126" spans="1:9" ht="85.5">
      <c r="A126" s="23">
        <v>122</v>
      </c>
      <c r="B126" s="61" t="s">
        <v>212</v>
      </c>
      <c r="C126" s="60" t="s">
        <v>213</v>
      </c>
      <c r="D126" s="62">
        <v>20</v>
      </c>
      <c r="E126" s="62" t="s">
        <v>173</v>
      </c>
      <c r="F126" s="27">
        <f>1650*0.75-100</f>
        <v>1137.5</v>
      </c>
      <c r="G126" s="28">
        <f t="shared" si="1"/>
        <v>22750</v>
      </c>
      <c r="H126" s="29" t="s">
        <v>114</v>
      </c>
      <c r="I126" s="72"/>
    </row>
    <row r="127" spans="1:9" ht="114">
      <c r="A127" s="23">
        <v>123</v>
      </c>
      <c r="B127" s="61" t="s">
        <v>214</v>
      </c>
      <c r="C127" s="60" t="s">
        <v>215</v>
      </c>
      <c r="D127" s="62">
        <v>4</v>
      </c>
      <c r="E127" s="62" t="s">
        <v>173</v>
      </c>
      <c r="F127" s="27">
        <f>8900*0.75-200</f>
        <v>6475</v>
      </c>
      <c r="G127" s="28">
        <f t="shared" si="1"/>
        <v>25900</v>
      </c>
      <c r="H127" s="29" t="s">
        <v>114</v>
      </c>
      <c r="I127" s="72"/>
    </row>
    <row r="128" spans="1:9" ht="142.5">
      <c r="A128" s="23">
        <v>124</v>
      </c>
      <c r="B128" s="61" t="s">
        <v>216</v>
      </c>
      <c r="C128" s="60" t="s">
        <v>217</v>
      </c>
      <c r="D128" s="62">
        <v>1</v>
      </c>
      <c r="E128" s="62" t="s">
        <v>78</v>
      </c>
      <c r="F128" s="27">
        <f>6900*0.75-50</f>
        <v>5125</v>
      </c>
      <c r="G128" s="28">
        <f t="shared" si="1"/>
        <v>5125</v>
      </c>
      <c r="H128" s="29" t="s">
        <v>114</v>
      </c>
      <c r="I128" s="72"/>
    </row>
    <row r="129" spans="1:9" ht="14.25">
      <c r="A129" s="23">
        <v>125</v>
      </c>
      <c r="B129" s="30" t="s">
        <v>174</v>
      </c>
      <c r="C129" s="37"/>
      <c r="D129" s="22">
        <v>200</v>
      </c>
      <c r="E129" s="26" t="s">
        <v>121</v>
      </c>
      <c r="F129" s="27">
        <f>4.5*0.75</f>
        <v>3.375</v>
      </c>
      <c r="G129" s="28">
        <f t="shared" si="1"/>
        <v>675</v>
      </c>
      <c r="H129" s="29" t="s">
        <v>114</v>
      </c>
      <c r="I129" s="72"/>
    </row>
    <row r="130" spans="1:9" ht="14.25">
      <c r="A130" s="23">
        <v>126</v>
      </c>
      <c r="B130" s="30" t="s">
        <v>175</v>
      </c>
      <c r="C130" s="37"/>
      <c r="D130" s="22">
        <v>1</v>
      </c>
      <c r="E130" s="22" t="s">
        <v>124</v>
      </c>
      <c r="F130" s="27">
        <f>500*0.75-10</f>
        <v>365</v>
      </c>
      <c r="G130" s="28">
        <f t="shared" si="1"/>
        <v>365</v>
      </c>
      <c r="H130" s="29" t="s">
        <v>114</v>
      </c>
      <c r="I130" s="72"/>
    </row>
    <row r="131" spans="1:9" ht="14.25">
      <c r="A131" s="23">
        <v>127</v>
      </c>
      <c r="B131" s="30" t="s">
        <v>177</v>
      </c>
      <c r="C131" s="50" t="s">
        <v>176</v>
      </c>
      <c r="D131" s="39">
        <v>1</v>
      </c>
      <c r="E131" s="39" t="s">
        <v>124</v>
      </c>
      <c r="F131" s="27">
        <f>1000*0.75-20</f>
        <v>730</v>
      </c>
      <c r="G131" s="28">
        <f t="shared" si="1"/>
        <v>730</v>
      </c>
      <c r="H131" s="29" t="s">
        <v>114</v>
      </c>
      <c r="I131" s="72"/>
    </row>
    <row r="132" spans="1:9" ht="14.25">
      <c r="A132" s="23">
        <v>128</v>
      </c>
      <c r="B132" s="73" t="s">
        <v>218</v>
      </c>
      <c r="C132" s="50"/>
      <c r="D132" s="39">
        <v>1</v>
      </c>
      <c r="E132" s="39" t="s">
        <v>219</v>
      </c>
      <c r="F132" s="27">
        <f>1000*0.75-10</f>
        <v>740</v>
      </c>
      <c r="G132" s="28">
        <f t="shared" si="1"/>
        <v>740</v>
      </c>
      <c r="H132" s="29" t="s">
        <v>114</v>
      </c>
      <c r="I132" s="72"/>
    </row>
    <row r="133" spans="1:9" ht="14.25">
      <c r="A133" s="23">
        <v>129</v>
      </c>
      <c r="B133" s="73" t="s">
        <v>220</v>
      </c>
      <c r="C133" s="50"/>
      <c r="D133" s="39">
        <v>2</v>
      </c>
      <c r="E133" s="39" t="s">
        <v>219</v>
      </c>
      <c r="F133" s="27">
        <f>600*0.75</f>
        <v>450</v>
      </c>
      <c r="G133" s="28">
        <f aca="true" t="shared" si="2" ref="G133:G141">F133*D133</f>
        <v>900</v>
      </c>
      <c r="H133" s="29" t="s">
        <v>114</v>
      </c>
      <c r="I133" s="72"/>
    </row>
    <row r="134" spans="1:9" ht="14.25">
      <c r="A134" s="23">
        <v>130</v>
      </c>
      <c r="B134" s="74" t="s">
        <v>221</v>
      </c>
      <c r="C134" s="53"/>
      <c r="D134" s="75">
        <v>7</v>
      </c>
      <c r="E134" s="76" t="s">
        <v>137</v>
      </c>
      <c r="F134" s="27">
        <v>545</v>
      </c>
      <c r="G134" s="28">
        <f t="shared" si="2"/>
        <v>3815</v>
      </c>
      <c r="H134" s="29" t="s">
        <v>114</v>
      </c>
      <c r="I134" s="72"/>
    </row>
    <row r="135" spans="1:9" ht="14.25">
      <c r="A135" s="23">
        <v>131</v>
      </c>
      <c r="B135" s="74" t="s">
        <v>222</v>
      </c>
      <c r="C135" s="37"/>
      <c r="D135" s="75">
        <v>2</v>
      </c>
      <c r="E135" s="76" t="s">
        <v>137</v>
      </c>
      <c r="F135" s="27">
        <v>770</v>
      </c>
      <c r="G135" s="28">
        <f t="shared" si="2"/>
        <v>1540</v>
      </c>
      <c r="H135" s="29" t="s">
        <v>114</v>
      </c>
      <c r="I135" s="72"/>
    </row>
    <row r="136" spans="1:9" ht="14.25">
      <c r="A136" s="23">
        <v>132</v>
      </c>
      <c r="B136" s="74" t="s">
        <v>223</v>
      </c>
      <c r="C136" s="55"/>
      <c r="D136" s="22">
        <v>1</v>
      </c>
      <c r="E136" s="76" t="s">
        <v>137</v>
      </c>
      <c r="F136" s="27">
        <v>359</v>
      </c>
      <c r="G136" s="28">
        <f t="shared" si="2"/>
        <v>359</v>
      </c>
      <c r="H136" s="29" t="s">
        <v>114</v>
      </c>
      <c r="I136" s="72"/>
    </row>
    <row r="137" spans="1:9" ht="14.25">
      <c r="A137" s="23">
        <v>133</v>
      </c>
      <c r="B137" s="74" t="s">
        <v>224</v>
      </c>
      <c r="C137" s="55"/>
      <c r="D137" s="22">
        <v>22</v>
      </c>
      <c r="E137" s="76" t="s">
        <v>91</v>
      </c>
      <c r="F137" s="27">
        <v>335</v>
      </c>
      <c r="G137" s="28">
        <f t="shared" si="2"/>
        <v>7370</v>
      </c>
      <c r="H137" s="29" t="s">
        <v>114</v>
      </c>
      <c r="I137" s="72"/>
    </row>
    <row r="138" spans="1:9" ht="99.75">
      <c r="A138" s="23">
        <v>134</v>
      </c>
      <c r="B138" s="74" t="s">
        <v>225</v>
      </c>
      <c r="C138" s="35" t="s">
        <v>226</v>
      </c>
      <c r="D138" s="75">
        <v>20</v>
      </c>
      <c r="E138" s="76" t="s">
        <v>78</v>
      </c>
      <c r="F138" s="27">
        <v>3500</v>
      </c>
      <c r="G138" s="28">
        <f t="shared" si="2"/>
        <v>70000</v>
      </c>
      <c r="H138" s="29" t="s">
        <v>114</v>
      </c>
      <c r="I138" s="72"/>
    </row>
    <row r="139" spans="1:9" ht="14.25">
      <c r="A139" s="23">
        <v>135</v>
      </c>
      <c r="B139" s="74" t="s">
        <v>227</v>
      </c>
      <c r="C139" s="35" t="s">
        <v>228</v>
      </c>
      <c r="D139" s="75">
        <v>4</v>
      </c>
      <c r="E139" s="76" t="s">
        <v>78</v>
      </c>
      <c r="F139" s="27">
        <v>2000</v>
      </c>
      <c r="G139" s="28">
        <f t="shared" si="2"/>
        <v>8000</v>
      </c>
      <c r="H139" s="29" t="s">
        <v>114</v>
      </c>
      <c r="I139" s="72"/>
    </row>
    <row r="140" spans="1:9" ht="14.25">
      <c r="A140" s="23">
        <v>136</v>
      </c>
      <c r="B140" s="74" t="s">
        <v>229</v>
      </c>
      <c r="C140" s="77"/>
      <c r="D140" s="22">
        <v>12</v>
      </c>
      <c r="E140" s="76" t="s">
        <v>131</v>
      </c>
      <c r="F140" s="27">
        <v>566</v>
      </c>
      <c r="G140" s="28">
        <f t="shared" si="2"/>
        <v>6792</v>
      </c>
      <c r="H140" s="29" t="s">
        <v>114</v>
      </c>
      <c r="I140" s="72"/>
    </row>
    <row r="141" spans="1:9" ht="14.25">
      <c r="A141" s="23">
        <v>137</v>
      </c>
      <c r="B141" s="74" t="s">
        <v>230</v>
      </c>
      <c r="C141" s="77"/>
      <c r="D141" s="22">
        <v>10</v>
      </c>
      <c r="E141" s="76" t="s">
        <v>131</v>
      </c>
      <c r="F141" s="27">
        <v>1680</v>
      </c>
      <c r="G141" s="28">
        <f t="shared" si="2"/>
        <v>16800</v>
      </c>
      <c r="H141" s="29" t="s">
        <v>114</v>
      </c>
      <c r="I141" s="72"/>
    </row>
    <row r="142" spans="1:9" ht="14.25">
      <c r="A142" s="23">
        <v>138</v>
      </c>
      <c r="B142" s="72" t="s">
        <v>231</v>
      </c>
      <c r="C142" s="63"/>
      <c r="D142" s="23"/>
      <c r="E142" s="23"/>
      <c r="F142" s="78"/>
      <c r="G142" s="79">
        <v>90000</v>
      </c>
      <c r="H142" s="80"/>
      <c r="I142" s="72"/>
    </row>
    <row r="143" spans="1:9" ht="14.25">
      <c r="A143" s="81" t="s">
        <v>232</v>
      </c>
      <c r="B143" s="81"/>
      <c r="C143" s="81"/>
      <c r="D143" s="22"/>
      <c r="E143" s="82"/>
      <c r="F143" s="83"/>
      <c r="G143" s="29"/>
      <c r="H143" s="29"/>
      <c r="I143" s="68"/>
    </row>
    <row r="144" spans="1:9" ht="14.25">
      <c r="A144" s="26">
        <v>139</v>
      </c>
      <c r="B144" s="84" t="s">
        <v>233</v>
      </c>
      <c r="C144" s="22" t="s">
        <v>234</v>
      </c>
      <c r="D144" s="22">
        <v>1</v>
      </c>
      <c r="E144" s="82" t="s">
        <v>131</v>
      </c>
      <c r="F144" s="83">
        <v>1000</v>
      </c>
      <c r="G144" s="29">
        <f aca="true" t="shared" si="3" ref="G144:G151">F144*D144</f>
        <v>1000</v>
      </c>
      <c r="H144" s="85" t="s">
        <v>114</v>
      </c>
      <c r="I144" s="69"/>
    </row>
    <row r="145" spans="1:9" ht="14.25">
      <c r="A145" s="26">
        <v>140</v>
      </c>
      <c r="B145" s="84" t="s">
        <v>235</v>
      </c>
      <c r="C145" s="22" t="s">
        <v>236</v>
      </c>
      <c r="D145" s="22">
        <v>1</v>
      </c>
      <c r="E145" s="82" t="s">
        <v>131</v>
      </c>
      <c r="F145" s="83">
        <v>150</v>
      </c>
      <c r="G145" s="29">
        <f t="shared" si="3"/>
        <v>150</v>
      </c>
      <c r="H145" s="85" t="s">
        <v>114</v>
      </c>
      <c r="I145" s="69"/>
    </row>
    <row r="146" spans="1:9" ht="14.25">
      <c r="A146" s="50" t="s">
        <v>237</v>
      </c>
      <c r="B146" s="50"/>
      <c r="C146" s="86"/>
      <c r="D146" s="22"/>
      <c r="E146" s="82"/>
      <c r="F146" s="83"/>
      <c r="G146" s="29"/>
      <c r="H146" s="85"/>
      <c r="I146" s="69"/>
    </row>
    <row r="147" spans="1:9" ht="14.25">
      <c r="A147" s="26">
        <v>141</v>
      </c>
      <c r="B147" s="84" t="s">
        <v>238</v>
      </c>
      <c r="C147" s="22" t="s">
        <v>239</v>
      </c>
      <c r="D147" s="22">
        <v>2</v>
      </c>
      <c r="E147" s="82" t="s">
        <v>131</v>
      </c>
      <c r="F147" s="83">
        <v>1800</v>
      </c>
      <c r="G147" s="29">
        <f t="shared" si="3"/>
        <v>3600</v>
      </c>
      <c r="H147" s="85" t="s">
        <v>114</v>
      </c>
      <c r="I147" s="69"/>
    </row>
    <row r="148" spans="1:9" ht="14.25">
      <c r="A148" s="26">
        <v>142</v>
      </c>
      <c r="B148" s="84" t="s">
        <v>240</v>
      </c>
      <c r="C148" s="22" t="s">
        <v>241</v>
      </c>
      <c r="D148" s="22">
        <v>2</v>
      </c>
      <c r="E148" s="82" t="s">
        <v>131</v>
      </c>
      <c r="F148" s="83">
        <v>700</v>
      </c>
      <c r="G148" s="29">
        <f t="shared" si="3"/>
        <v>1400</v>
      </c>
      <c r="H148" s="85" t="s">
        <v>114</v>
      </c>
      <c r="I148" s="69"/>
    </row>
    <row r="149" spans="1:9" ht="14.25">
      <c r="A149" s="26">
        <v>143</v>
      </c>
      <c r="B149" s="84" t="s">
        <v>242</v>
      </c>
      <c r="C149" s="22" t="s">
        <v>243</v>
      </c>
      <c r="D149" s="22">
        <v>1</v>
      </c>
      <c r="E149" s="82" t="s">
        <v>91</v>
      </c>
      <c r="F149" s="83">
        <v>2000</v>
      </c>
      <c r="G149" s="29">
        <f t="shared" si="3"/>
        <v>2000</v>
      </c>
      <c r="H149" s="85" t="s">
        <v>114</v>
      </c>
      <c r="I149" s="69"/>
    </row>
    <row r="150" spans="1:9" ht="14.25">
      <c r="A150" s="26">
        <v>144</v>
      </c>
      <c r="B150" s="84" t="s">
        <v>244</v>
      </c>
      <c r="C150" s="22" t="s">
        <v>245</v>
      </c>
      <c r="D150" s="22">
        <v>1</v>
      </c>
      <c r="E150" s="82" t="s">
        <v>131</v>
      </c>
      <c r="F150" s="83">
        <v>350</v>
      </c>
      <c r="G150" s="29">
        <f t="shared" si="3"/>
        <v>350</v>
      </c>
      <c r="H150" s="85" t="s">
        <v>114</v>
      </c>
      <c r="I150" s="69"/>
    </row>
    <row r="151" spans="1:9" ht="14.25">
      <c r="A151" s="26">
        <v>145</v>
      </c>
      <c r="B151" s="84" t="s">
        <v>246</v>
      </c>
      <c r="C151" s="22" t="s">
        <v>243</v>
      </c>
      <c r="D151" s="22">
        <v>2</v>
      </c>
      <c r="E151" s="82" t="s">
        <v>131</v>
      </c>
      <c r="F151" s="83">
        <v>2500</v>
      </c>
      <c r="G151" s="29">
        <f t="shared" si="3"/>
        <v>5000</v>
      </c>
      <c r="H151" s="85" t="s">
        <v>114</v>
      </c>
      <c r="I151" s="69"/>
    </row>
    <row r="152" spans="1:9" ht="14.25">
      <c r="A152" s="50" t="s">
        <v>247</v>
      </c>
      <c r="B152" s="50"/>
      <c r="C152" s="86"/>
      <c r="D152" s="22"/>
      <c r="E152" s="76"/>
      <c r="F152" s="83"/>
      <c r="G152" s="29"/>
      <c r="H152" s="85"/>
      <c r="I152" s="69"/>
    </row>
    <row r="153" spans="1:9" ht="14.25">
      <c r="A153" s="26">
        <v>146</v>
      </c>
      <c r="B153" s="84" t="s">
        <v>246</v>
      </c>
      <c r="C153" s="22" t="s">
        <v>243</v>
      </c>
      <c r="D153" s="22">
        <v>1</v>
      </c>
      <c r="E153" s="82" t="s">
        <v>91</v>
      </c>
      <c r="F153" s="83">
        <v>2500</v>
      </c>
      <c r="G153" s="29">
        <f aca="true" t="shared" si="4" ref="G153:G161">F153*D153</f>
        <v>2500</v>
      </c>
      <c r="H153" s="85" t="s">
        <v>114</v>
      </c>
      <c r="I153" s="69"/>
    </row>
    <row r="154" spans="1:9" ht="14.25">
      <c r="A154" s="26">
        <v>147</v>
      </c>
      <c r="B154" s="84" t="s">
        <v>244</v>
      </c>
      <c r="C154" s="22" t="s">
        <v>245</v>
      </c>
      <c r="D154" s="22">
        <v>1</v>
      </c>
      <c r="E154" s="82" t="s">
        <v>131</v>
      </c>
      <c r="F154" s="83">
        <v>350</v>
      </c>
      <c r="G154" s="29">
        <f t="shared" si="4"/>
        <v>350</v>
      </c>
      <c r="H154" s="85" t="s">
        <v>114</v>
      </c>
      <c r="I154" s="69"/>
    </row>
    <row r="155" spans="1:9" ht="14.25">
      <c r="A155" s="26">
        <v>148</v>
      </c>
      <c r="B155" s="84" t="s">
        <v>248</v>
      </c>
      <c r="C155" s="22" t="s">
        <v>249</v>
      </c>
      <c r="D155" s="22">
        <v>2</v>
      </c>
      <c r="E155" s="82" t="s">
        <v>131</v>
      </c>
      <c r="F155" s="83">
        <v>880</v>
      </c>
      <c r="G155" s="29">
        <f t="shared" si="4"/>
        <v>1760</v>
      </c>
      <c r="H155" s="85" t="s">
        <v>114</v>
      </c>
      <c r="I155" s="69"/>
    </row>
    <row r="156" spans="1:9" ht="14.25">
      <c r="A156" s="26">
        <v>149</v>
      </c>
      <c r="B156" s="84" t="s">
        <v>244</v>
      </c>
      <c r="C156" s="22" t="s">
        <v>245</v>
      </c>
      <c r="D156" s="22">
        <v>20</v>
      </c>
      <c r="E156" s="82" t="s">
        <v>131</v>
      </c>
      <c r="F156" s="83">
        <v>350</v>
      </c>
      <c r="G156" s="29">
        <f t="shared" si="4"/>
        <v>7000</v>
      </c>
      <c r="H156" s="85" t="s">
        <v>114</v>
      </c>
      <c r="I156" s="69"/>
    </row>
    <row r="157" spans="1:9" ht="14.25">
      <c r="A157" s="26">
        <v>150</v>
      </c>
      <c r="B157" s="84" t="s">
        <v>244</v>
      </c>
      <c r="C157" s="22" t="s">
        <v>250</v>
      </c>
      <c r="D157" s="22">
        <v>20</v>
      </c>
      <c r="E157" s="82" t="s">
        <v>131</v>
      </c>
      <c r="F157" s="83">
        <v>350</v>
      </c>
      <c r="G157" s="29">
        <f t="shared" si="4"/>
        <v>7000</v>
      </c>
      <c r="H157" s="85" t="s">
        <v>114</v>
      </c>
      <c r="I157" s="69"/>
    </row>
    <row r="158" spans="1:9" ht="14.25">
      <c r="A158" s="26">
        <v>151</v>
      </c>
      <c r="B158" s="84" t="s">
        <v>235</v>
      </c>
      <c r="C158" s="22" t="s">
        <v>251</v>
      </c>
      <c r="D158" s="22">
        <v>100</v>
      </c>
      <c r="E158" s="82" t="s">
        <v>131</v>
      </c>
      <c r="F158" s="83">
        <v>200</v>
      </c>
      <c r="G158" s="29">
        <f t="shared" si="4"/>
        <v>20000</v>
      </c>
      <c r="H158" s="85" t="s">
        <v>114</v>
      </c>
      <c r="I158" s="69"/>
    </row>
    <row r="159" spans="1:9" ht="14.25">
      <c r="A159" s="26">
        <v>152</v>
      </c>
      <c r="B159" s="84" t="s">
        <v>248</v>
      </c>
      <c r="C159" s="22" t="s">
        <v>249</v>
      </c>
      <c r="D159" s="22">
        <v>3</v>
      </c>
      <c r="E159" s="82" t="s">
        <v>131</v>
      </c>
      <c r="F159" s="83">
        <v>880</v>
      </c>
      <c r="G159" s="29">
        <f t="shared" si="4"/>
        <v>2640</v>
      </c>
      <c r="H159" s="85" t="s">
        <v>114</v>
      </c>
      <c r="I159" s="69"/>
    </row>
    <row r="160" spans="1:9" ht="14.25">
      <c r="A160" s="26">
        <v>153</v>
      </c>
      <c r="B160" s="84" t="s">
        <v>244</v>
      </c>
      <c r="C160" s="22" t="s">
        <v>250</v>
      </c>
      <c r="D160" s="22">
        <v>30</v>
      </c>
      <c r="E160" s="82" t="s">
        <v>131</v>
      </c>
      <c r="F160" s="83">
        <v>350</v>
      </c>
      <c r="G160" s="29">
        <f t="shared" si="4"/>
        <v>10500</v>
      </c>
      <c r="H160" s="85" t="s">
        <v>114</v>
      </c>
      <c r="I160" s="69"/>
    </row>
    <row r="161" spans="1:9" ht="14.25">
      <c r="A161" s="26">
        <v>154</v>
      </c>
      <c r="B161" s="84" t="s">
        <v>235</v>
      </c>
      <c r="C161" s="22" t="s">
        <v>252</v>
      </c>
      <c r="D161" s="22">
        <v>90</v>
      </c>
      <c r="E161" s="82" t="s">
        <v>131</v>
      </c>
      <c r="F161" s="83">
        <v>200</v>
      </c>
      <c r="G161" s="29">
        <f t="shared" si="4"/>
        <v>18000</v>
      </c>
      <c r="H161" s="85" t="s">
        <v>114</v>
      </c>
      <c r="I161" s="69"/>
    </row>
    <row r="162" spans="1:9" ht="14.25">
      <c r="A162" s="50" t="s">
        <v>253</v>
      </c>
      <c r="B162" s="50"/>
      <c r="C162" s="86"/>
      <c r="D162" s="22"/>
      <c r="E162" s="76"/>
      <c r="F162" s="83"/>
      <c r="G162" s="29"/>
      <c r="H162" s="85"/>
      <c r="I162" s="69"/>
    </row>
    <row r="163" spans="1:9" ht="14.25">
      <c r="A163" s="26">
        <v>155</v>
      </c>
      <c r="B163" s="84" t="s">
        <v>254</v>
      </c>
      <c r="C163" s="22" t="s">
        <v>255</v>
      </c>
      <c r="D163" s="22">
        <v>20</v>
      </c>
      <c r="E163" s="82" t="s">
        <v>131</v>
      </c>
      <c r="F163" s="83">
        <v>300</v>
      </c>
      <c r="G163" s="29">
        <f aca="true" t="shared" si="5" ref="G163:G167">F163*D163</f>
        <v>6000</v>
      </c>
      <c r="H163" s="85" t="s">
        <v>114</v>
      </c>
      <c r="I163" s="69"/>
    </row>
    <row r="164" spans="1:9" ht="14.25">
      <c r="A164" s="26">
        <v>156</v>
      </c>
      <c r="B164" s="84" t="s">
        <v>256</v>
      </c>
      <c r="C164" s="22" t="s">
        <v>257</v>
      </c>
      <c r="D164" s="22">
        <v>20</v>
      </c>
      <c r="E164" s="82" t="s">
        <v>131</v>
      </c>
      <c r="F164" s="83">
        <v>150</v>
      </c>
      <c r="G164" s="29">
        <f t="shared" si="5"/>
        <v>3000</v>
      </c>
      <c r="H164" s="85" t="s">
        <v>114</v>
      </c>
      <c r="I164" s="69"/>
    </row>
    <row r="165" spans="1:9" ht="14.25">
      <c r="A165" s="26">
        <v>157</v>
      </c>
      <c r="B165" s="84" t="s">
        <v>258</v>
      </c>
      <c r="C165" s="22" t="s">
        <v>236</v>
      </c>
      <c r="D165" s="22">
        <v>72</v>
      </c>
      <c r="E165" s="82" t="s">
        <v>131</v>
      </c>
      <c r="F165" s="83">
        <v>100</v>
      </c>
      <c r="G165" s="29">
        <f t="shared" si="5"/>
        <v>7200</v>
      </c>
      <c r="H165" s="85" t="s">
        <v>114</v>
      </c>
      <c r="I165" s="69"/>
    </row>
    <row r="166" spans="1:9" ht="14.25">
      <c r="A166" s="26">
        <v>158</v>
      </c>
      <c r="B166" s="84" t="s">
        <v>238</v>
      </c>
      <c r="C166" s="22" t="s">
        <v>234</v>
      </c>
      <c r="D166" s="22">
        <v>9</v>
      </c>
      <c r="E166" s="82" t="s">
        <v>131</v>
      </c>
      <c r="F166" s="83">
        <v>1000</v>
      </c>
      <c r="G166" s="29">
        <f t="shared" si="5"/>
        <v>9000</v>
      </c>
      <c r="H166" s="85" t="s">
        <v>114</v>
      </c>
      <c r="I166" s="69"/>
    </row>
    <row r="167" spans="1:9" ht="14.25">
      <c r="A167" s="26">
        <v>159</v>
      </c>
      <c r="B167" s="84" t="s">
        <v>240</v>
      </c>
      <c r="C167" s="22" t="s">
        <v>257</v>
      </c>
      <c r="D167" s="22">
        <v>9</v>
      </c>
      <c r="E167" s="82" t="s">
        <v>131</v>
      </c>
      <c r="F167" s="83">
        <v>150</v>
      </c>
      <c r="G167" s="29">
        <f t="shared" si="5"/>
        <v>1350</v>
      </c>
      <c r="H167" s="85" t="s">
        <v>114</v>
      </c>
      <c r="I167" s="69"/>
    </row>
    <row r="168" spans="1:9" ht="14.25">
      <c r="A168" s="50" t="s">
        <v>259</v>
      </c>
      <c r="B168" s="86"/>
      <c r="C168" s="86"/>
      <c r="D168" s="22"/>
      <c r="E168" s="87"/>
      <c r="F168" s="83"/>
      <c r="G168" s="29"/>
      <c r="H168" s="85"/>
      <c r="I168" s="69"/>
    </row>
    <row r="169" spans="1:9" ht="14.25">
      <c r="A169" s="26">
        <v>160</v>
      </c>
      <c r="B169" s="84" t="s">
        <v>238</v>
      </c>
      <c r="C169" s="22" t="s">
        <v>234</v>
      </c>
      <c r="D169" s="22">
        <v>1</v>
      </c>
      <c r="E169" s="82" t="s">
        <v>131</v>
      </c>
      <c r="F169" s="83">
        <v>1000</v>
      </c>
      <c r="G169" s="29">
        <f>F169*D169</f>
        <v>1000</v>
      </c>
      <c r="H169" s="85" t="s">
        <v>114</v>
      </c>
      <c r="I169" s="69"/>
    </row>
    <row r="170" spans="1:9" ht="14.25">
      <c r="A170" s="26">
        <v>161</v>
      </c>
      <c r="B170" s="84" t="s">
        <v>235</v>
      </c>
      <c r="C170" s="22" t="s">
        <v>236</v>
      </c>
      <c r="D170" s="22">
        <v>1</v>
      </c>
      <c r="E170" s="82" t="s">
        <v>131</v>
      </c>
      <c r="F170" s="83">
        <v>150</v>
      </c>
      <c r="G170" s="29">
        <f>F170*D170</f>
        <v>150</v>
      </c>
      <c r="H170" s="85" t="s">
        <v>114</v>
      </c>
      <c r="I170" s="69"/>
    </row>
    <row r="171" spans="1:9" ht="14.25">
      <c r="A171" s="50" t="s">
        <v>260</v>
      </c>
      <c r="B171" s="86"/>
      <c r="C171" s="86"/>
      <c r="D171" s="84"/>
      <c r="E171" s="87"/>
      <c r="F171" s="83"/>
      <c r="G171" s="29"/>
      <c r="H171" s="85"/>
      <c r="I171" s="69"/>
    </row>
    <row r="172" spans="1:9" ht="14.25">
      <c r="A172" s="26">
        <v>162</v>
      </c>
      <c r="B172" s="84" t="s">
        <v>238</v>
      </c>
      <c r="C172" s="22" t="s">
        <v>234</v>
      </c>
      <c r="D172" s="22">
        <v>16</v>
      </c>
      <c r="E172" s="82" t="s">
        <v>131</v>
      </c>
      <c r="F172" s="83">
        <v>1000</v>
      </c>
      <c r="G172" s="29">
        <f aca="true" t="shared" si="6" ref="G172:G192">F172*D172</f>
        <v>16000</v>
      </c>
      <c r="H172" s="85" t="s">
        <v>114</v>
      </c>
      <c r="I172" s="69"/>
    </row>
    <row r="173" spans="1:9" ht="14.25">
      <c r="A173" s="26">
        <v>163</v>
      </c>
      <c r="B173" s="84" t="s">
        <v>240</v>
      </c>
      <c r="C173" s="22" t="s">
        <v>257</v>
      </c>
      <c r="D173" s="22">
        <v>16</v>
      </c>
      <c r="E173" s="82" t="s">
        <v>131</v>
      </c>
      <c r="F173" s="83">
        <v>150</v>
      </c>
      <c r="G173" s="29">
        <f t="shared" si="6"/>
        <v>2400</v>
      </c>
      <c r="H173" s="85" t="s">
        <v>114</v>
      </c>
      <c r="I173" s="69"/>
    </row>
    <row r="174" spans="1:9" ht="14.25">
      <c r="A174" s="26">
        <v>164</v>
      </c>
      <c r="B174" s="84" t="s">
        <v>261</v>
      </c>
      <c r="C174" s="22" t="s">
        <v>262</v>
      </c>
      <c r="D174" s="22">
        <v>16</v>
      </c>
      <c r="E174" s="82" t="s">
        <v>91</v>
      </c>
      <c r="F174" s="83">
        <v>200</v>
      </c>
      <c r="G174" s="29">
        <f t="shared" si="6"/>
        <v>3200</v>
      </c>
      <c r="H174" s="85" t="s">
        <v>114</v>
      </c>
      <c r="I174" s="69"/>
    </row>
    <row r="175" spans="1:9" ht="14.25">
      <c r="A175" s="26">
        <v>165</v>
      </c>
      <c r="B175" s="84" t="s">
        <v>263</v>
      </c>
      <c r="C175" s="22" t="s">
        <v>264</v>
      </c>
      <c r="D175" s="22">
        <v>8</v>
      </c>
      <c r="E175" s="82" t="s">
        <v>131</v>
      </c>
      <c r="F175" s="83">
        <v>1500</v>
      </c>
      <c r="G175" s="29">
        <f t="shared" si="6"/>
        <v>12000</v>
      </c>
      <c r="H175" s="85" t="s">
        <v>114</v>
      </c>
      <c r="I175" s="69"/>
    </row>
    <row r="176" spans="1:9" ht="14.25">
      <c r="A176" s="26">
        <v>166</v>
      </c>
      <c r="B176" s="84" t="s">
        <v>265</v>
      </c>
      <c r="C176" s="30" t="s">
        <v>266</v>
      </c>
      <c r="D176" s="84">
        <v>1</v>
      </c>
      <c r="E176" s="82" t="s">
        <v>131</v>
      </c>
      <c r="F176" s="83">
        <v>1500</v>
      </c>
      <c r="G176" s="29">
        <f t="shared" si="6"/>
        <v>1500</v>
      </c>
      <c r="H176" s="85" t="s">
        <v>114</v>
      </c>
      <c r="I176" s="69"/>
    </row>
    <row r="177" spans="1:9" ht="14.25">
      <c r="A177" s="26">
        <v>167</v>
      </c>
      <c r="B177" s="84" t="s">
        <v>267</v>
      </c>
      <c r="C177" s="22" t="s">
        <v>268</v>
      </c>
      <c r="D177" s="22">
        <v>1</v>
      </c>
      <c r="E177" s="82" t="s">
        <v>131</v>
      </c>
      <c r="F177" s="83">
        <v>700</v>
      </c>
      <c r="G177" s="29">
        <f t="shared" si="6"/>
        <v>700</v>
      </c>
      <c r="H177" s="85" t="s">
        <v>114</v>
      </c>
      <c r="I177" s="69"/>
    </row>
    <row r="178" spans="1:9" ht="14.25">
      <c r="A178" s="26">
        <v>168</v>
      </c>
      <c r="B178" s="84" t="s">
        <v>238</v>
      </c>
      <c r="C178" s="22" t="s">
        <v>234</v>
      </c>
      <c r="D178" s="22">
        <v>1</v>
      </c>
      <c r="E178" s="82" t="s">
        <v>131</v>
      </c>
      <c r="F178" s="83">
        <v>1000</v>
      </c>
      <c r="G178" s="29">
        <f t="shared" si="6"/>
        <v>1000</v>
      </c>
      <c r="H178" s="85" t="s">
        <v>114</v>
      </c>
      <c r="I178" s="69"/>
    </row>
    <row r="179" spans="1:9" ht="14.25">
      <c r="A179" s="26">
        <v>169</v>
      </c>
      <c r="B179" s="84" t="s">
        <v>240</v>
      </c>
      <c r="C179" s="22" t="s">
        <v>257</v>
      </c>
      <c r="D179" s="22">
        <v>1</v>
      </c>
      <c r="E179" s="82" t="s">
        <v>131</v>
      </c>
      <c r="F179" s="83">
        <v>150</v>
      </c>
      <c r="G179" s="29">
        <f t="shared" si="6"/>
        <v>150</v>
      </c>
      <c r="H179" s="85" t="s">
        <v>114</v>
      </c>
      <c r="I179" s="69"/>
    </row>
    <row r="180" spans="1:9" ht="14.25">
      <c r="A180" s="26">
        <v>170</v>
      </c>
      <c r="B180" s="84" t="s">
        <v>263</v>
      </c>
      <c r="C180" s="22" t="s">
        <v>269</v>
      </c>
      <c r="D180" s="22">
        <v>1</v>
      </c>
      <c r="E180" s="82" t="s">
        <v>131</v>
      </c>
      <c r="F180" s="83">
        <v>1500</v>
      </c>
      <c r="G180" s="29">
        <f t="shared" si="6"/>
        <v>1500</v>
      </c>
      <c r="H180" s="85" t="s">
        <v>114</v>
      </c>
      <c r="I180" s="69"/>
    </row>
    <row r="181" spans="1:9" ht="14.25">
      <c r="A181" s="26">
        <v>171</v>
      </c>
      <c r="B181" s="84" t="s">
        <v>270</v>
      </c>
      <c r="C181" s="22" t="s">
        <v>271</v>
      </c>
      <c r="D181" s="22">
        <v>1</v>
      </c>
      <c r="E181" s="82" t="s">
        <v>131</v>
      </c>
      <c r="F181" s="83">
        <v>500</v>
      </c>
      <c r="G181" s="29">
        <f t="shared" si="6"/>
        <v>500</v>
      </c>
      <c r="H181" s="85" t="s">
        <v>114</v>
      </c>
      <c r="I181" s="69"/>
    </row>
    <row r="182" spans="1:9" ht="14.25">
      <c r="A182" s="26">
        <v>172</v>
      </c>
      <c r="B182" s="84" t="s">
        <v>265</v>
      </c>
      <c r="C182" s="22" t="s">
        <v>272</v>
      </c>
      <c r="D182" s="22">
        <v>1</v>
      </c>
      <c r="E182" s="82" t="s">
        <v>131</v>
      </c>
      <c r="F182" s="83">
        <v>1500</v>
      </c>
      <c r="G182" s="29">
        <f t="shared" si="6"/>
        <v>1500</v>
      </c>
      <c r="H182" s="85" t="s">
        <v>114</v>
      </c>
      <c r="I182" s="69"/>
    </row>
    <row r="183" spans="1:9" ht="14.25">
      <c r="A183" s="26">
        <v>173</v>
      </c>
      <c r="B183" s="84" t="s">
        <v>267</v>
      </c>
      <c r="C183" s="22" t="s">
        <v>268</v>
      </c>
      <c r="D183" s="22">
        <v>1</v>
      </c>
      <c r="E183" s="82" t="s">
        <v>131</v>
      </c>
      <c r="F183" s="83">
        <v>700</v>
      </c>
      <c r="G183" s="29">
        <f t="shared" si="6"/>
        <v>700</v>
      </c>
      <c r="H183" s="85" t="s">
        <v>114</v>
      </c>
      <c r="I183" s="69"/>
    </row>
    <row r="184" spans="1:9" ht="14.25">
      <c r="A184" s="26">
        <v>174</v>
      </c>
      <c r="B184" s="84" t="s">
        <v>238</v>
      </c>
      <c r="C184" s="22" t="s">
        <v>234</v>
      </c>
      <c r="D184" s="22">
        <v>1</v>
      </c>
      <c r="E184" s="82" t="s">
        <v>131</v>
      </c>
      <c r="F184" s="83">
        <v>1000</v>
      </c>
      <c r="G184" s="29">
        <f t="shared" si="6"/>
        <v>1000</v>
      </c>
      <c r="H184" s="85" t="s">
        <v>114</v>
      </c>
      <c r="I184" s="69"/>
    </row>
    <row r="185" spans="1:9" ht="14.25">
      <c r="A185" s="26">
        <v>175</v>
      </c>
      <c r="B185" s="84" t="s">
        <v>240</v>
      </c>
      <c r="C185" s="22" t="s">
        <v>257</v>
      </c>
      <c r="D185" s="22">
        <v>1</v>
      </c>
      <c r="E185" s="82" t="s">
        <v>131</v>
      </c>
      <c r="F185" s="83">
        <v>150</v>
      </c>
      <c r="G185" s="29">
        <f t="shared" si="6"/>
        <v>150</v>
      </c>
      <c r="H185" s="85" t="s">
        <v>114</v>
      </c>
      <c r="I185" s="69"/>
    </row>
    <row r="186" spans="1:9" ht="14.25">
      <c r="A186" s="26">
        <v>176</v>
      </c>
      <c r="B186" s="84" t="s">
        <v>263</v>
      </c>
      <c r="C186" s="22" t="s">
        <v>273</v>
      </c>
      <c r="D186" s="22">
        <v>1</v>
      </c>
      <c r="E186" s="82" t="s">
        <v>131</v>
      </c>
      <c r="F186" s="83">
        <v>1500</v>
      </c>
      <c r="G186" s="29">
        <f t="shared" si="6"/>
        <v>1500</v>
      </c>
      <c r="H186" s="85" t="s">
        <v>114</v>
      </c>
      <c r="I186" s="69"/>
    </row>
    <row r="187" spans="1:9" ht="14.25">
      <c r="A187" s="26">
        <v>177</v>
      </c>
      <c r="B187" s="84" t="s">
        <v>270</v>
      </c>
      <c r="C187" s="22" t="s">
        <v>274</v>
      </c>
      <c r="D187" s="22">
        <v>1</v>
      </c>
      <c r="E187" s="82" t="s">
        <v>131</v>
      </c>
      <c r="F187" s="83">
        <v>500</v>
      </c>
      <c r="G187" s="29">
        <f t="shared" si="6"/>
        <v>500</v>
      </c>
      <c r="H187" s="85" t="s">
        <v>114</v>
      </c>
      <c r="I187" s="69"/>
    </row>
    <row r="188" spans="1:9" ht="14.25">
      <c r="A188" s="26">
        <v>178</v>
      </c>
      <c r="B188" s="84" t="s">
        <v>275</v>
      </c>
      <c r="C188" s="22" t="s">
        <v>276</v>
      </c>
      <c r="D188" s="22">
        <v>1</v>
      </c>
      <c r="E188" s="82" t="s">
        <v>131</v>
      </c>
      <c r="F188" s="83">
        <v>13000</v>
      </c>
      <c r="G188" s="29">
        <f t="shared" si="6"/>
        <v>13000</v>
      </c>
      <c r="H188" s="85" t="s">
        <v>114</v>
      </c>
      <c r="I188" s="69"/>
    </row>
    <row r="189" spans="1:9" ht="14.25">
      <c r="A189" s="26">
        <v>179</v>
      </c>
      <c r="B189" s="84" t="s">
        <v>277</v>
      </c>
      <c r="C189" s="22" t="s">
        <v>257</v>
      </c>
      <c r="D189" s="22">
        <v>20</v>
      </c>
      <c r="E189" s="82" t="s">
        <v>131</v>
      </c>
      <c r="F189" s="83">
        <v>700</v>
      </c>
      <c r="G189" s="29">
        <f t="shared" si="6"/>
        <v>14000</v>
      </c>
      <c r="H189" s="85" t="s">
        <v>114</v>
      </c>
      <c r="I189" s="69"/>
    </row>
    <row r="190" spans="1:9" ht="14.25">
      <c r="A190" s="26">
        <v>180</v>
      </c>
      <c r="B190" s="84" t="s">
        <v>244</v>
      </c>
      <c r="C190" s="22" t="s">
        <v>245</v>
      </c>
      <c r="D190" s="22">
        <v>6</v>
      </c>
      <c r="E190" s="82" t="s">
        <v>131</v>
      </c>
      <c r="F190" s="83">
        <v>350</v>
      </c>
      <c r="G190" s="29">
        <f t="shared" si="6"/>
        <v>2100</v>
      </c>
      <c r="H190" s="85" t="s">
        <v>114</v>
      </c>
      <c r="I190" s="69"/>
    </row>
    <row r="191" spans="1:9" ht="14.25">
      <c r="A191" s="26">
        <v>181</v>
      </c>
      <c r="B191" s="84" t="s">
        <v>235</v>
      </c>
      <c r="C191" s="22" t="s">
        <v>251</v>
      </c>
      <c r="D191" s="22">
        <v>12</v>
      </c>
      <c r="E191" s="82" t="s">
        <v>131</v>
      </c>
      <c r="F191" s="83">
        <v>200</v>
      </c>
      <c r="G191" s="29">
        <f t="shared" si="6"/>
        <v>2400</v>
      </c>
      <c r="H191" s="85" t="s">
        <v>114</v>
      </c>
      <c r="I191" s="69"/>
    </row>
    <row r="192" spans="1:9" ht="14.25">
      <c r="A192" s="26">
        <v>182</v>
      </c>
      <c r="B192" s="84" t="s">
        <v>278</v>
      </c>
      <c r="C192" s="22" t="s">
        <v>257</v>
      </c>
      <c r="D192" s="22">
        <v>8</v>
      </c>
      <c r="E192" s="82" t="s">
        <v>131</v>
      </c>
      <c r="F192" s="83">
        <v>150</v>
      </c>
      <c r="G192" s="29">
        <f t="shared" si="6"/>
        <v>1200</v>
      </c>
      <c r="H192" s="85" t="s">
        <v>114</v>
      </c>
      <c r="I192" s="69"/>
    </row>
    <row r="193" spans="1:9" ht="14.25">
      <c r="A193" s="81" t="s">
        <v>279</v>
      </c>
      <c r="B193" s="81"/>
      <c r="C193" s="81"/>
      <c r="D193" s="84"/>
      <c r="E193" s="84"/>
      <c r="F193" s="88"/>
      <c r="G193" s="29"/>
      <c r="H193" s="80"/>
      <c r="I193" s="72"/>
    </row>
    <row r="194" spans="1:9" ht="14.25">
      <c r="A194" s="39">
        <v>183</v>
      </c>
      <c r="B194" s="89" t="s">
        <v>280</v>
      </c>
      <c r="C194" s="35"/>
      <c r="D194" s="90">
        <v>57.18</v>
      </c>
      <c r="E194" s="91" t="s">
        <v>281</v>
      </c>
      <c r="F194" s="83">
        <v>79</v>
      </c>
      <c r="G194" s="92">
        <f aca="true" t="shared" si="7" ref="G194:G245">F194*D194</f>
        <v>4517.22</v>
      </c>
      <c r="H194" s="85" t="s">
        <v>114</v>
      </c>
      <c r="I194" s="72"/>
    </row>
    <row r="195" spans="1:9" ht="14.25">
      <c r="A195" s="81" t="s">
        <v>282</v>
      </c>
      <c r="B195" s="81"/>
      <c r="C195" s="81"/>
      <c r="D195" s="93"/>
      <c r="E195" s="39"/>
      <c r="F195" s="83"/>
      <c r="G195" s="92">
        <f t="shared" si="7"/>
        <v>0</v>
      </c>
      <c r="H195" s="85"/>
      <c r="I195" s="72"/>
    </row>
    <row r="196" spans="1:9" ht="14.25">
      <c r="A196" s="76">
        <v>184</v>
      </c>
      <c r="B196" s="89" t="s">
        <v>283</v>
      </c>
      <c r="C196" s="94" t="s">
        <v>284</v>
      </c>
      <c r="D196" s="90">
        <v>106</v>
      </c>
      <c r="E196" s="91" t="s">
        <v>121</v>
      </c>
      <c r="F196" s="83">
        <v>59</v>
      </c>
      <c r="G196" s="92">
        <f t="shared" si="7"/>
        <v>6254</v>
      </c>
      <c r="H196" s="85" t="s">
        <v>114</v>
      </c>
      <c r="I196" s="72"/>
    </row>
    <row r="197" spans="1:9" ht="14.25">
      <c r="A197" s="76">
        <v>185</v>
      </c>
      <c r="B197" s="95" t="s">
        <v>285</v>
      </c>
      <c r="C197" s="96"/>
      <c r="D197" s="90">
        <v>48.51</v>
      </c>
      <c r="E197" s="54" t="s">
        <v>121</v>
      </c>
      <c r="F197" s="83">
        <v>29</v>
      </c>
      <c r="G197" s="92">
        <f t="shared" si="7"/>
        <v>1406.79</v>
      </c>
      <c r="H197" s="85" t="s">
        <v>114</v>
      </c>
      <c r="I197" s="72"/>
    </row>
    <row r="198" spans="1:9" ht="14.25">
      <c r="A198" s="76">
        <v>186</v>
      </c>
      <c r="B198" s="89" t="s">
        <v>286</v>
      </c>
      <c r="C198" s="31" t="s">
        <v>287</v>
      </c>
      <c r="D198" s="90">
        <v>106</v>
      </c>
      <c r="E198" s="91" t="s">
        <v>121</v>
      </c>
      <c r="F198" s="83">
        <v>25</v>
      </c>
      <c r="G198" s="92">
        <f t="shared" si="7"/>
        <v>2650</v>
      </c>
      <c r="H198" s="85" t="s">
        <v>114</v>
      </c>
      <c r="I198" s="72"/>
    </row>
    <row r="199" spans="1:9" ht="14.25">
      <c r="A199" s="76">
        <v>187</v>
      </c>
      <c r="B199" s="89" t="s">
        <v>288</v>
      </c>
      <c r="C199" s="31" t="s">
        <v>289</v>
      </c>
      <c r="D199" s="90">
        <v>636</v>
      </c>
      <c r="E199" s="91" t="s">
        <v>91</v>
      </c>
      <c r="F199" s="83">
        <v>2</v>
      </c>
      <c r="G199" s="92">
        <f t="shared" si="7"/>
        <v>1272</v>
      </c>
      <c r="H199" s="85" t="s">
        <v>114</v>
      </c>
      <c r="I199" s="72"/>
    </row>
    <row r="200" spans="1:9" ht="14.25">
      <c r="A200" s="76">
        <v>188</v>
      </c>
      <c r="B200" s="89" t="s">
        <v>290</v>
      </c>
      <c r="C200" s="96"/>
      <c r="D200" s="90">
        <v>14</v>
      </c>
      <c r="E200" s="91" t="s">
        <v>108</v>
      </c>
      <c r="F200" s="83">
        <v>28</v>
      </c>
      <c r="G200" s="92">
        <f t="shared" si="7"/>
        <v>392</v>
      </c>
      <c r="H200" s="85" t="s">
        <v>114</v>
      </c>
      <c r="I200" s="72"/>
    </row>
    <row r="201" spans="1:9" ht="14.25">
      <c r="A201" s="76">
        <v>189</v>
      </c>
      <c r="B201" s="89" t="s">
        <v>291</v>
      </c>
      <c r="C201" s="96"/>
      <c r="D201" s="90">
        <v>14</v>
      </c>
      <c r="E201" s="91" t="s">
        <v>108</v>
      </c>
      <c r="F201" s="83">
        <v>22</v>
      </c>
      <c r="G201" s="92">
        <f t="shared" si="7"/>
        <v>308</v>
      </c>
      <c r="H201" s="85" t="s">
        <v>114</v>
      </c>
      <c r="I201" s="72"/>
    </row>
    <row r="202" spans="1:9" ht="14.25">
      <c r="A202" s="81" t="s">
        <v>292</v>
      </c>
      <c r="B202" s="81"/>
      <c r="C202" s="81"/>
      <c r="D202" s="93"/>
      <c r="E202" s="39"/>
      <c r="F202" s="83"/>
      <c r="G202" s="92">
        <f t="shared" si="7"/>
        <v>0</v>
      </c>
      <c r="H202" s="85"/>
      <c r="I202" s="72"/>
    </row>
    <row r="203" spans="1:9" ht="14.25">
      <c r="A203" s="76">
        <v>190</v>
      </c>
      <c r="B203" s="89" t="s">
        <v>283</v>
      </c>
      <c r="C203" s="94" t="s">
        <v>284</v>
      </c>
      <c r="D203" s="90">
        <v>185</v>
      </c>
      <c r="E203" s="91" t="s">
        <v>121</v>
      </c>
      <c r="F203" s="83">
        <v>59</v>
      </c>
      <c r="G203" s="92">
        <f t="shared" si="7"/>
        <v>10915</v>
      </c>
      <c r="H203" s="85" t="s">
        <v>114</v>
      </c>
      <c r="I203" s="72"/>
    </row>
    <row r="204" spans="1:9" ht="14.25">
      <c r="A204" s="76">
        <v>191</v>
      </c>
      <c r="B204" s="95" t="s">
        <v>285</v>
      </c>
      <c r="C204" s="96"/>
      <c r="D204" s="90">
        <v>71.43</v>
      </c>
      <c r="E204" s="54" t="s">
        <v>121</v>
      </c>
      <c r="F204" s="83">
        <v>29</v>
      </c>
      <c r="G204" s="92">
        <f t="shared" si="7"/>
        <v>2071.4700000000003</v>
      </c>
      <c r="H204" s="85" t="s">
        <v>114</v>
      </c>
      <c r="I204" s="72"/>
    </row>
    <row r="205" spans="1:9" ht="14.25">
      <c r="A205" s="76">
        <v>192</v>
      </c>
      <c r="B205" s="89" t="s">
        <v>286</v>
      </c>
      <c r="C205" s="31" t="s">
        <v>287</v>
      </c>
      <c r="D205" s="90">
        <v>157</v>
      </c>
      <c r="E205" s="91" t="s">
        <v>121</v>
      </c>
      <c r="F205" s="83">
        <v>25</v>
      </c>
      <c r="G205" s="92">
        <f t="shared" si="7"/>
        <v>3925</v>
      </c>
      <c r="H205" s="85" t="s">
        <v>114</v>
      </c>
      <c r="I205" s="72"/>
    </row>
    <row r="206" spans="1:9" ht="14.25">
      <c r="A206" s="76">
        <v>193</v>
      </c>
      <c r="B206" s="89" t="s">
        <v>288</v>
      </c>
      <c r="C206" s="31" t="s">
        <v>289</v>
      </c>
      <c r="D206" s="90">
        <v>940</v>
      </c>
      <c r="E206" s="91" t="s">
        <v>91</v>
      </c>
      <c r="F206" s="83">
        <v>2</v>
      </c>
      <c r="G206" s="92">
        <f t="shared" si="7"/>
        <v>1880</v>
      </c>
      <c r="H206" s="85" t="s">
        <v>114</v>
      </c>
      <c r="I206" s="72"/>
    </row>
    <row r="207" spans="1:9" ht="14.25">
      <c r="A207" s="76">
        <v>194</v>
      </c>
      <c r="B207" s="89" t="s">
        <v>290</v>
      </c>
      <c r="C207" s="96"/>
      <c r="D207" s="90">
        <v>22</v>
      </c>
      <c r="E207" s="91" t="s">
        <v>108</v>
      </c>
      <c r="F207" s="83">
        <v>28</v>
      </c>
      <c r="G207" s="92">
        <f t="shared" si="7"/>
        <v>616</v>
      </c>
      <c r="H207" s="85" t="s">
        <v>114</v>
      </c>
      <c r="I207" s="72"/>
    </row>
    <row r="208" spans="1:9" ht="14.25">
      <c r="A208" s="76">
        <v>195</v>
      </c>
      <c r="B208" s="89" t="s">
        <v>291</v>
      </c>
      <c r="C208" s="96"/>
      <c r="D208" s="90">
        <v>22</v>
      </c>
      <c r="E208" s="91" t="s">
        <v>108</v>
      </c>
      <c r="F208" s="83">
        <v>22</v>
      </c>
      <c r="G208" s="92">
        <f t="shared" si="7"/>
        <v>484</v>
      </c>
      <c r="H208" s="85" t="s">
        <v>114</v>
      </c>
      <c r="I208" s="72"/>
    </row>
    <row r="209" spans="1:9" ht="14.25">
      <c r="A209" s="81" t="s">
        <v>293</v>
      </c>
      <c r="B209" s="81"/>
      <c r="C209" s="81"/>
      <c r="D209" s="93"/>
      <c r="E209" s="39"/>
      <c r="F209" s="83"/>
      <c r="G209" s="92">
        <f t="shared" si="7"/>
        <v>0</v>
      </c>
      <c r="H209" s="85"/>
      <c r="I209" s="72"/>
    </row>
    <row r="210" spans="1:9" ht="14.25">
      <c r="A210" s="76">
        <v>196</v>
      </c>
      <c r="B210" s="89" t="s">
        <v>283</v>
      </c>
      <c r="C210" s="94" t="s">
        <v>284</v>
      </c>
      <c r="D210" s="90">
        <v>143</v>
      </c>
      <c r="E210" s="91" t="s">
        <v>121</v>
      </c>
      <c r="F210" s="83">
        <v>59</v>
      </c>
      <c r="G210" s="92">
        <f t="shared" si="7"/>
        <v>8437</v>
      </c>
      <c r="H210" s="85" t="s">
        <v>114</v>
      </c>
      <c r="I210" s="72"/>
    </row>
    <row r="211" spans="1:9" ht="14.25">
      <c r="A211" s="76">
        <v>197</v>
      </c>
      <c r="B211" s="95" t="s">
        <v>285</v>
      </c>
      <c r="C211" s="96"/>
      <c r="D211" s="90">
        <v>51.7</v>
      </c>
      <c r="E211" s="54" t="s">
        <v>121</v>
      </c>
      <c r="F211" s="83">
        <v>29</v>
      </c>
      <c r="G211" s="92">
        <f t="shared" si="7"/>
        <v>1499.3000000000002</v>
      </c>
      <c r="H211" s="85" t="s">
        <v>114</v>
      </c>
      <c r="I211" s="72"/>
    </row>
    <row r="212" spans="1:9" ht="14.25">
      <c r="A212" s="76">
        <v>198</v>
      </c>
      <c r="B212" s="89" t="s">
        <v>286</v>
      </c>
      <c r="C212" s="31" t="s">
        <v>287</v>
      </c>
      <c r="D212" s="90">
        <v>113.74</v>
      </c>
      <c r="E212" s="91" t="s">
        <v>121</v>
      </c>
      <c r="F212" s="83">
        <v>25</v>
      </c>
      <c r="G212" s="92">
        <f t="shared" si="7"/>
        <v>2843.5</v>
      </c>
      <c r="H212" s="85" t="s">
        <v>114</v>
      </c>
      <c r="I212" s="72"/>
    </row>
    <row r="213" spans="1:9" ht="14.25">
      <c r="A213" s="76">
        <v>199</v>
      </c>
      <c r="B213" s="89" t="s">
        <v>288</v>
      </c>
      <c r="C213" s="31" t="s">
        <v>289</v>
      </c>
      <c r="D213" s="90">
        <v>678</v>
      </c>
      <c r="E213" s="91" t="s">
        <v>91</v>
      </c>
      <c r="F213" s="83">
        <v>2</v>
      </c>
      <c r="G213" s="92">
        <f t="shared" si="7"/>
        <v>1356</v>
      </c>
      <c r="H213" s="85" t="s">
        <v>114</v>
      </c>
      <c r="I213" s="72"/>
    </row>
    <row r="214" spans="1:9" ht="14.25">
      <c r="A214" s="76">
        <v>200</v>
      </c>
      <c r="B214" s="89" t="s">
        <v>290</v>
      </c>
      <c r="C214" s="96"/>
      <c r="D214" s="90">
        <v>16</v>
      </c>
      <c r="E214" s="91" t="s">
        <v>108</v>
      </c>
      <c r="F214" s="83">
        <v>28</v>
      </c>
      <c r="G214" s="92">
        <f t="shared" si="7"/>
        <v>448</v>
      </c>
      <c r="H214" s="85" t="s">
        <v>114</v>
      </c>
      <c r="I214" s="72"/>
    </row>
    <row r="215" spans="1:9" ht="14.25">
      <c r="A215" s="76">
        <v>201</v>
      </c>
      <c r="B215" s="89" t="s">
        <v>291</v>
      </c>
      <c r="C215" s="96"/>
      <c r="D215" s="90">
        <v>16</v>
      </c>
      <c r="E215" s="91" t="s">
        <v>108</v>
      </c>
      <c r="F215" s="83">
        <v>22</v>
      </c>
      <c r="G215" s="92">
        <f t="shared" si="7"/>
        <v>352</v>
      </c>
      <c r="H215" s="85" t="s">
        <v>114</v>
      </c>
      <c r="I215" s="72"/>
    </row>
    <row r="216" spans="1:9" ht="14.25">
      <c r="A216" s="81" t="s">
        <v>294</v>
      </c>
      <c r="B216" s="81"/>
      <c r="C216" s="81"/>
      <c r="D216" s="97"/>
      <c r="E216" s="73"/>
      <c r="F216" s="83"/>
      <c r="G216" s="92">
        <f t="shared" si="7"/>
        <v>0</v>
      </c>
      <c r="H216" s="85"/>
      <c r="I216" s="72"/>
    </row>
    <row r="217" spans="1:9" ht="14.25">
      <c r="A217" s="22">
        <v>202</v>
      </c>
      <c r="B217" s="89" t="s">
        <v>283</v>
      </c>
      <c r="C217" s="94" t="s">
        <v>284</v>
      </c>
      <c r="D217" s="90">
        <v>185</v>
      </c>
      <c r="E217" s="91" t="s">
        <v>121</v>
      </c>
      <c r="F217" s="83">
        <v>59</v>
      </c>
      <c r="G217" s="92">
        <f t="shared" si="7"/>
        <v>10915</v>
      </c>
      <c r="H217" s="85" t="s">
        <v>114</v>
      </c>
      <c r="I217" s="72"/>
    </row>
    <row r="218" spans="1:9" ht="14.25">
      <c r="A218" s="22">
        <v>203</v>
      </c>
      <c r="B218" s="95" t="s">
        <v>285</v>
      </c>
      <c r="C218" s="96"/>
      <c r="D218" s="90">
        <v>71.45</v>
      </c>
      <c r="E218" s="54" t="s">
        <v>121</v>
      </c>
      <c r="F218" s="83">
        <v>29</v>
      </c>
      <c r="G218" s="92">
        <f t="shared" si="7"/>
        <v>2072.05</v>
      </c>
      <c r="H218" s="85" t="s">
        <v>114</v>
      </c>
      <c r="I218" s="72"/>
    </row>
    <row r="219" spans="1:9" ht="14.25">
      <c r="A219" s="22">
        <v>204</v>
      </c>
      <c r="B219" s="89" t="s">
        <v>286</v>
      </c>
      <c r="C219" s="31" t="s">
        <v>287</v>
      </c>
      <c r="D219" s="90">
        <v>157</v>
      </c>
      <c r="E219" s="91" t="s">
        <v>121</v>
      </c>
      <c r="F219" s="83">
        <v>25</v>
      </c>
      <c r="G219" s="92">
        <f t="shared" si="7"/>
        <v>3925</v>
      </c>
      <c r="H219" s="85" t="s">
        <v>114</v>
      </c>
      <c r="I219" s="72"/>
    </row>
    <row r="220" spans="1:9" ht="14.25">
      <c r="A220" s="22">
        <v>205</v>
      </c>
      <c r="B220" s="89" t="s">
        <v>288</v>
      </c>
      <c r="C220" s="31" t="s">
        <v>289</v>
      </c>
      <c r="D220" s="90">
        <v>940</v>
      </c>
      <c r="E220" s="91" t="s">
        <v>91</v>
      </c>
      <c r="F220" s="83">
        <v>2</v>
      </c>
      <c r="G220" s="92">
        <f t="shared" si="7"/>
        <v>1880</v>
      </c>
      <c r="H220" s="85" t="s">
        <v>114</v>
      </c>
      <c r="I220" s="72"/>
    </row>
    <row r="221" spans="1:9" ht="14.25">
      <c r="A221" s="22">
        <v>206</v>
      </c>
      <c r="B221" s="89" t="s">
        <v>290</v>
      </c>
      <c r="C221" s="96"/>
      <c r="D221" s="90">
        <v>26</v>
      </c>
      <c r="E221" s="91" t="s">
        <v>108</v>
      </c>
      <c r="F221" s="83">
        <v>28</v>
      </c>
      <c r="G221" s="92">
        <f t="shared" si="7"/>
        <v>728</v>
      </c>
      <c r="H221" s="85" t="s">
        <v>114</v>
      </c>
      <c r="I221" s="72"/>
    </row>
    <row r="222" spans="1:9" ht="14.25">
      <c r="A222" s="22">
        <v>207</v>
      </c>
      <c r="B222" s="89" t="s">
        <v>291</v>
      </c>
      <c r="C222" s="98"/>
      <c r="D222" s="90">
        <v>26</v>
      </c>
      <c r="E222" s="91" t="s">
        <v>108</v>
      </c>
      <c r="F222" s="83">
        <v>22</v>
      </c>
      <c r="G222" s="92">
        <f t="shared" si="7"/>
        <v>572</v>
      </c>
      <c r="H222" s="85" t="s">
        <v>114</v>
      </c>
      <c r="I222" s="72"/>
    </row>
    <row r="223" spans="1:9" ht="14.25">
      <c r="A223" s="81" t="s">
        <v>295</v>
      </c>
      <c r="B223" s="81"/>
      <c r="C223" s="81"/>
      <c r="D223" s="97"/>
      <c r="E223" s="73"/>
      <c r="F223" s="83"/>
      <c r="G223" s="92">
        <f t="shared" si="7"/>
        <v>0</v>
      </c>
      <c r="H223" s="85"/>
      <c r="I223" s="72"/>
    </row>
    <row r="224" spans="1:9" ht="14.25">
      <c r="A224" s="22">
        <v>208</v>
      </c>
      <c r="B224" s="89" t="s">
        <v>296</v>
      </c>
      <c r="C224" s="94" t="s">
        <v>284</v>
      </c>
      <c r="D224" s="90">
        <v>73.6</v>
      </c>
      <c r="E224" s="91" t="s">
        <v>121</v>
      </c>
      <c r="F224" s="83">
        <v>58</v>
      </c>
      <c r="G224" s="92">
        <f t="shared" si="7"/>
        <v>4268.799999999999</v>
      </c>
      <c r="H224" s="85" t="s">
        <v>114</v>
      </c>
      <c r="I224" s="72"/>
    </row>
    <row r="225" spans="1:9" ht="14.25">
      <c r="A225" s="22">
        <v>209</v>
      </c>
      <c r="B225" s="95" t="s">
        <v>285</v>
      </c>
      <c r="C225" s="96"/>
      <c r="D225" s="90">
        <v>55.6</v>
      </c>
      <c r="E225" s="54" t="s">
        <v>121</v>
      </c>
      <c r="F225" s="83">
        <v>29</v>
      </c>
      <c r="G225" s="92">
        <f t="shared" si="7"/>
        <v>1612.4</v>
      </c>
      <c r="H225" s="85" t="s">
        <v>114</v>
      </c>
      <c r="I225" s="72"/>
    </row>
    <row r="226" spans="1:9" ht="14.25">
      <c r="A226" s="22">
        <v>210</v>
      </c>
      <c r="B226" s="89" t="s">
        <v>286</v>
      </c>
      <c r="C226" s="31" t="s">
        <v>287</v>
      </c>
      <c r="D226" s="90">
        <v>122.32</v>
      </c>
      <c r="E226" s="91" t="s">
        <v>121</v>
      </c>
      <c r="F226" s="83">
        <v>13</v>
      </c>
      <c r="G226" s="92">
        <f t="shared" si="7"/>
        <v>1590.1599999999999</v>
      </c>
      <c r="H226" s="85" t="s">
        <v>114</v>
      </c>
      <c r="I226" s="72"/>
    </row>
    <row r="227" spans="1:9" ht="14.25">
      <c r="A227" s="22">
        <v>211</v>
      </c>
      <c r="B227" s="89" t="s">
        <v>288</v>
      </c>
      <c r="C227" s="31" t="s">
        <v>289</v>
      </c>
      <c r="D227" s="90">
        <v>366</v>
      </c>
      <c r="E227" s="91" t="s">
        <v>91</v>
      </c>
      <c r="F227" s="83">
        <v>2</v>
      </c>
      <c r="G227" s="92">
        <f t="shared" si="7"/>
        <v>732</v>
      </c>
      <c r="H227" s="85" t="s">
        <v>114</v>
      </c>
      <c r="I227" s="72"/>
    </row>
    <row r="228" spans="1:9" ht="14.25">
      <c r="A228" s="22">
        <v>212</v>
      </c>
      <c r="B228" s="89" t="s">
        <v>290</v>
      </c>
      <c r="C228" s="96"/>
      <c r="D228" s="90">
        <v>8</v>
      </c>
      <c r="E228" s="91" t="s">
        <v>108</v>
      </c>
      <c r="F228" s="83">
        <v>28</v>
      </c>
      <c r="G228" s="92">
        <f t="shared" si="7"/>
        <v>224</v>
      </c>
      <c r="H228" s="85" t="s">
        <v>114</v>
      </c>
      <c r="I228" s="72"/>
    </row>
    <row r="229" spans="1:9" ht="14.25">
      <c r="A229" s="22">
        <v>213</v>
      </c>
      <c r="B229" s="89" t="s">
        <v>291</v>
      </c>
      <c r="C229" s="96"/>
      <c r="D229" s="90">
        <v>8</v>
      </c>
      <c r="E229" s="91" t="s">
        <v>108</v>
      </c>
      <c r="F229" s="83">
        <v>22</v>
      </c>
      <c r="G229" s="92">
        <f t="shared" si="7"/>
        <v>176</v>
      </c>
      <c r="H229" s="85" t="s">
        <v>114</v>
      </c>
      <c r="I229" s="72"/>
    </row>
    <row r="230" spans="1:9" ht="14.25">
      <c r="A230" s="22">
        <v>214</v>
      </c>
      <c r="B230" s="89" t="s">
        <v>297</v>
      </c>
      <c r="C230" s="96"/>
      <c r="D230" s="90">
        <v>73.6</v>
      </c>
      <c r="E230" s="91" t="s">
        <v>121</v>
      </c>
      <c r="F230" s="83">
        <v>34</v>
      </c>
      <c r="G230" s="92">
        <f t="shared" si="7"/>
        <v>2502.3999999999996</v>
      </c>
      <c r="H230" s="85" t="s">
        <v>114</v>
      </c>
      <c r="I230" s="72"/>
    </row>
    <row r="231" spans="1:9" ht="14.25">
      <c r="A231" s="81" t="s">
        <v>298</v>
      </c>
      <c r="B231" s="81"/>
      <c r="C231" s="81"/>
      <c r="D231" s="97"/>
      <c r="E231" s="73"/>
      <c r="F231" s="83"/>
      <c r="G231" s="92">
        <f t="shared" si="7"/>
        <v>0</v>
      </c>
      <c r="H231" s="85"/>
      <c r="I231" s="72"/>
    </row>
    <row r="232" spans="1:9" ht="14.25">
      <c r="A232" s="22">
        <v>215</v>
      </c>
      <c r="B232" s="89" t="s">
        <v>283</v>
      </c>
      <c r="C232" s="94" t="s">
        <v>284</v>
      </c>
      <c r="D232" s="90">
        <v>185</v>
      </c>
      <c r="E232" s="91" t="s">
        <v>121</v>
      </c>
      <c r="F232" s="83">
        <v>48</v>
      </c>
      <c r="G232" s="92">
        <f t="shared" si="7"/>
        <v>8880</v>
      </c>
      <c r="H232" s="85" t="s">
        <v>114</v>
      </c>
      <c r="I232" s="72"/>
    </row>
    <row r="233" spans="1:9" ht="14.25">
      <c r="A233" s="22">
        <v>216</v>
      </c>
      <c r="B233" s="95" t="s">
        <v>285</v>
      </c>
      <c r="C233" s="96"/>
      <c r="D233" s="90">
        <v>71.45</v>
      </c>
      <c r="E233" s="54" t="s">
        <v>121</v>
      </c>
      <c r="F233" s="83">
        <v>29</v>
      </c>
      <c r="G233" s="92">
        <f t="shared" si="7"/>
        <v>2072.05</v>
      </c>
      <c r="H233" s="85" t="s">
        <v>114</v>
      </c>
      <c r="I233" s="72"/>
    </row>
    <row r="234" spans="1:9" ht="14.25">
      <c r="A234" s="22">
        <v>217</v>
      </c>
      <c r="B234" s="89" t="s">
        <v>286</v>
      </c>
      <c r="C234" s="31" t="s">
        <v>287</v>
      </c>
      <c r="D234" s="90">
        <v>157</v>
      </c>
      <c r="E234" s="91" t="s">
        <v>121</v>
      </c>
      <c r="F234" s="83">
        <v>13</v>
      </c>
      <c r="G234" s="92">
        <f t="shared" si="7"/>
        <v>2041</v>
      </c>
      <c r="H234" s="85" t="s">
        <v>114</v>
      </c>
      <c r="I234" s="72"/>
    </row>
    <row r="235" spans="1:9" ht="14.25">
      <c r="A235" s="22">
        <v>218</v>
      </c>
      <c r="B235" s="89" t="s">
        <v>288</v>
      </c>
      <c r="C235" s="31" t="s">
        <v>289</v>
      </c>
      <c r="D235" s="90">
        <v>940</v>
      </c>
      <c r="E235" s="91" t="s">
        <v>91</v>
      </c>
      <c r="F235" s="83">
        <v>2</v>
      </c>
      <c r="G235" s="92">
        <f t="shared" si="7"/>
        <v>1880</v>
      </c>
      <c r="H235" s="85" t="s">
        <v>114</v>
      </c>
      <c r="I235" s="72"/>
    </row>
    <row r="236" spans="1:9" ht="14.25">
      <c r="A236" s="22">
        <v>219</v>
      </c>
      <c r="B236" s="89" t="s">
        <v>290</v>
      </c>
      <c r="C236" s="96"/>
      <c r="D236" s="90">
        <v>26</v>
      </c>
      <c r="E236" s="91" t="s">
        <v>108</v>
      </c>
      <c r="F236" s="83">
        <v>28</v>
      </c>
      <c r="G236" s="92">
        <f t="shared" si="7"/>
        <v>728</v>
      </c>
      <c r="H236" s="85" t="s">
        <v>114</v>
      </c>
      <c r="I236" s="72"/>
    </row>
    <row r="237" spans="1:9" ht="14.25">
      <c r="A237" s="22">
        <v>220</v>
      </c>
      <c r="B237" s="89" t="s">
        <v>291</v>
      </c>
      <c r="C237" s="96"/>
      <c r="D237" s="90">
        <v>26</v>
      </c>
      <c r="E237" s="91" t="s">
        <v>108</v>
      </c>
      <c r="F237" s="83">
        <v>20</v>
      </c>
      <c r="G237" s="92">
        <f t="shared" si="7"/>
        <v>520</v>
      </c>
      <c r="H237" s="85" t="s">
        <v>114</v>
      </c>
      <c r="I237" s="72"/>
    </row>
    <row r="238" spans="1:9" ht="14.25">
      <c r="A238" s="22">
        <v>221</v>
      </c>
      <c r="B238" s="89" t="s">
        <v>297</v>
      </c>
      <c r="C238" s="96"/>
      <c r="D238" s="90">
        <v>73.6</v>
      </c>
      <c r="E238" s="91" t="s">
        <v>121</v>
      </c>
      <c r="F238" s="83">
        <v>34</v>
      </c>
      <c r="G238" s="92">
        <f t="shared" si="7"/>
        <v>2502.3999999999996</v>
      </c>
      <c r="H238" s="85" t="s">
        <v>114</v>
      </c>
      <c r="I238" s="72"/>
    </row>
    <row r="239" spans="1:9" ht="14.25">
      <c r="A239" s="81" t="s">
        <v>299</v>
      </c>
      <c r="B239" s="81"/>
      <c r="C239" s="81"/>
      <c r="D239" s="97"/>
      <c r="E239" s="73"/>
      <c r="F239" s="83"/>
      <c r="G239" s="92">
        <f t="shared" si="7"/>
        <v>0</v>
      </c>
      <c r="H239" s="85"/>
      <c r="I239" s="72"/>
    </row>
    <row r="240" spans="1:9" ht="14.25">
      <c r="A240" s="22">
        <v>222</v>
      </c>
      <c r="B240" s="89" t="s">
        <v>283</v>
      </c>
      <c r="C240" s="95" t="s">
        <v>284</v>
      </c>
      <c r="D240" s="90">
        <v>134</v>
      </c>
      <c r="E240" s="91" t="s">
        <v>121</v>
      </c>
      <c r="F240" s="83">
        <v>48</v>
      </c>
      <c r="G240" s="92">
        <f t="shared" si="7"/>
        <v>6432</v>
      </c>
      <c r="H240" s="85" t="s">
        <v>114</v>
      </c>
      <c r="I240" s="72"/>
    </row>
    <row r="241" spans="1:9" ht="14.25">
      <c r="A241" s="22">
        <v>223</v>
      </c>
      <c r="B241" s="95" t="s">
        <v>285</v>
      </c>
      <c r="C241" s="99"/>
      <c r="D241" s="90">
        <v>51.65</v>
      </c>
      <c r="E241" s="54" t="s">
        <v>121</v>
      </c>
      <c r="F241" s="83">
        <v>29</v>
      </c>
      <c r="G241" s="92">
        <f t="shared" si="7"/>
        <v>1497.85</v>
      </c>
      <c r="H241" s="85" t="s">
        <v>114</v>
      </c>
      <c r="I241" s="72"/>
    </row>
    <row r="242" spans="1:9" ht="14.25">
      <c r="A242" s="22">
        <v>224</v>
      </c>
      <c r="B242" s="89" t="s">
        <v>286</v>
      </c>
      <c r="C242" s="31" t="s">
        <v>287</v>
      </c>
      <c r="D242" s="90">
        <v>113</v>
      </c>
      <c r="E242" s="91" t="s">
        <v>121</v>
      </c>
      <c r="F242" s="83">
        <v>13</v>
      </c>
      <c r="G242" s="92">
        <f t="shared" si="7"/>
        <v>1469</v>
      </c>
      <c r="H242" s="85" t="s">
        <v>114</v>
      </c>
      <c r="I242" s="72"/>
    </row>
    <row r="243" spans="1:9" ht="14.25">
      <c r="A243" s="22">
        <v>225</v>
      </c>
      <c r="B243" s="89" t="s">
        <v>288</v>
      </c>
      <c r="C243" s="31" t="s">
        <v>300</v>
      </c>
      <c r="D243" s="90">
        <v>678</v>
      </c>
      <c r="E243" s="91" t="s">
        <v>91</v>
      </c>
      <c r="F243" s="83">
        <v>2</v>
      </c>
      <c r="G243" s="92">
        <f t="shared" si="7"/>
        <v>1356</v>
      </c>
      <c r="H243" s="85" t="s">
        <v>114</v>
      </c>
      <c r="I243" s="72"/>
    </row>
    <row r="244" spans="1:9" ht="14.25">
      <c r="A244" s="22">
        <v>226</v>
      </c>
      <c r="B244" s="89" t="s">
        <v>290</v>
      </c>
      <c r="C244" s="99"/>
      <c r="D244" s="90">
        <v>16</v>
      </c>
      <c r="E244" s="91" t="s">
        <v>108</v>
      </c>
      <c r="F244" s="83">
        <v>28</v>
      </c>
      <c r="G244" s="92">
        <f t="shared" si="7"/>
        <v>448</v>
      </c>
      <c r="H244" s="85" t="s">
        <v>114</v>
      </c>
      <c r="I244" s="72"/>
    </row>
    <row r="245" spans="1:9" ht="14.25">
      <c r="A245" s="22">
        <v>227</v>
      </c>
      <c r="B245" s="89" t="s">
        <v>291</v>
      </c>
      <c r="C245" s="99"/>
      <c r="D245" s="90">
        <v>16</v>
      </c>
      <c r="E245" s="91" t="s">
        <v>108</v>
      </c>
      <c r="F245" s="83">
        <v>22</v>
      </c>
      <c r="G245" s="92">
        <f t="shared" si="7"/>
        <v>352</v>
      </c>
      <c r="H245" s="85" t="s">
        <v>114</v>
      </c>
      <c r="I245" s="72"/>
    </row>
    <row r="246" spans="1:9" ht="14.25">
      <c r="A246" s="22">
        <v>228</v>
      </c>
      <c r="B246" s="72" t="s">
        <v>231</v>
      </c>
      <c r="C246" s="63"/>
      <c r="D246" s="23"/>
      <c r="E246" s="100"/>
      <c r="F246" s="101"/>
      <c r="G246" s="102">
        <v>10000</v>
      </c>
      <c r="H246" s="103"/>
      <c r="I246" s="108"/>
    </row>
    <row r="247" spans="3:9" ht="14.25">
      <c r="C247" s="10" t="s">
        <v>301</v>
      </c>
      <c r="D247" s="2"/>
      <c r="E247" s="104" t="s">
        <v>302</v>
      </c>
      <c r="F247" s="105"/>
      <c r="G247" s="106">
        <v>18876738931</v>
      </c>
      <c r="H247" s="106"/>
      <c r="I247" s="106"/>
    </row>
    <row r="248" ht="14.25">
      <c r="F248" s="107"/>
    </row>
    <row r="249" ht="14.25">
      <c r="F249" s="107"/>
    </row>
    <row r="250" ht="14.25">
      <c r="F250" s="107"/>
    </row>
    <row r="251" ht="14.25">
      <c r="F251" s="107"/>
    </row>
    <row r="252" ht="14.25">
      <c r="F252" s="107"/>
    </row>
    <row r="253" ht="14.25">
      <c r="F253" s="107"/>
    </row>
    <row r="254" ht="14.25">
      <c r="F254" s="107"/>
    </row>
    <row r="255" ht="14.25">
      <c r="F255" s="107"/>
    </row>
    <row r="256" ht="14.25">
      <c r="F256" s="107"/>
    </row>
    <row r="257" ht="14.25">
      <c r="F257" s="107"/>
    </row>
    <row r="258" ht="14.25">
      <c r="F258" s="107"/>
    </row>
    <row r="259" ht="14.25">
      <c r="F259" s="107"/>
    </row>
    <row r="260" ht="14.25">
      <c r="F260" s="107"/>
    </row>
    <row r="261" ht="14.25">
      <c r="F261" s="107"/>
    </row>
    <row r="262" ht="14.25">
      <c r="F262" s="107"/>
    </row>
    <row r="263" ht="14.25">
      <c r="F263" s="107"/>
    </row>
    <row r="264" ht="14.25">
      <c r="F264" s="107"/>
    </row>
    <row r="265" ht="14.25">
      <c r="F265" s="107"/>
    </row>
    <row r="266" ht="14.25">
      <c r="F266" s="107"/>
    </row>
    <row r="267" ht="14.25">
      <c r="F267" s="107"/>
    </row>
    <row r="268" ht="14.25">
      <c r="F268" s="107"/>
    </row>
    <row r="269" ht="14.25">
      <c r="F269" s="107"/>
    </row>
    <row r="270" ht="14.25">
      <c r="F270" s="107"/>
    </row>
    <row r="271" ht="14.25">
      <c r="F271" s="107"/>
    </row>
    <row r="272" ht="14.25">
      <c r="F272" s="107"/>
    </row>
    <row r="273" ht="14.25">
      <c r="F273" s="107"/>
    </row>
    <row r="274" ht="14.25">
      <c r="F274" s="107"/>
    </row>
    <row r="275" ht="14.25">
      <c r="F275" s="107"/>
    </row>
    <row r="276" ht="14.25">
      <c r="F276" s="107"/>
    </row>
    <row r="277" ht="14.25">
      <c r="F277" s="107"/>
    </row>
    <row r="278" ht="14.25">
      <c r="F278" s="107"/>
    </row>
    <row r="279" ht="14.25">
      <c r="F279" s="107"/>
    </row>
    <row r="280" ht="14.25">
      <c r="F280" s="107"/>
    </row>
    <row r="281" ht="14.25">
      <c r="F281" s="107"/>
    </row>
    <row r="282" ht="14.25">
      <c r="F282" s="107"/>
    </row>
    <row r="283" ht="14.25">
      <c r="F283" s="107"/>
    </row>
    <row r="284" ht="14.25">
      <c r="F284" s="107"/>
    </row>
    <row r="285" ht="14.25">
      <c r="F285" s="107"/>
    </row>
    <row r="286" ht="14.25">
      <c r="F286" s="107"/>
    </row>
    <row r="287" ht="14.25">
      <c r="F287" s="107"/>
    </row>
    <row r="288" ht="14.25">
      <c r="F288" s="107"/>
    </row>
    <row r="289" ht="14.25">
      <c r="F289" s="107"/>
    </row>
    <row r="290" ht="14.25">
      <c r="F290" s="107"/>
    </row>
    <row r="291" ht="14.25">
      <c r="F291" s="107"/>
    </row>
    <row r="292" ht="14.25">
      <c r="F292" s="107"/>
    </row>
    <row r="293" ht="14.25">
      <c r="F293" s="107"/>
    </row>
    <row r="294" ht="14.25">
      <c r="F294" s="107"/>
    </row>
    <row r="295" ht="14.25">
      <c r="F295" s="107"/>
    </row>
    <row r="296" ht="14.25">
      <c r="F296" s="107"/>
    </row>
    <row r="297" ht="14.25">
      <c r="F297" s="107"/>
    </row>
    <row r="298" ht="14.25">
      <c r="F298" s="107"/>
    </row>
    <row r="299" ht="14.25">
      <c r="F299" s="107"/>
    </row>
    <row r="300" ht="14.25">
      <c r="F300" s="107"/>
    </row>
    <row r="301" ht="14.25">
      <c r="F301" s="107"/>
    </row>
    <row r="302" ht="14.25">
      <c r="F302" s="107"/>
    </row>
    <row r="303" ht="14.25">
      <c r="F303" s="107"/>
    </row>
    <row r="304" ht="14.25">
      <c r="F304" s="107"/>
    </row>
    <row r="305" ht="14.25">
      <c r="F305" s="107"/>
    </row>
  </sheetData>
  <sheetProtection/>
  <mergeCells count="4">
    <mergeCell ref="A1:I1"/>
    <mergeCell ref="A2:C2"/>
    <mergeCell ref="E247:F247"/>
    <mergeCell ref="G247:I247"/>
  </mergeCells>
  <printOptions/>
  <pageMargins left="0.39305555555555555" right="0.39305555555555555" top="0.5902777777777778" bottom="0.5902777777777778" header="0.5111111111111111" footer="0.5111111111111111"/>
  <pageSetup horizontalDpi="600" verticalDpi="600" orientation="landscape" paperSize="9"/>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2018-06-11T07:45:15Z</cp:lastPrinted>
  <dcterms:created xsi:type="dcterms:W3CDTF">2008-02-02T01:26:01Z</dcterms:created>
  <dcterms:modified xsi:type="dcterms:W3CDTF">2018-07-16T03:39:18Z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